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10" windowHeight="6510" tabRatio="599" activeTab="2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VI (2)" sheetId="7" r:id="rId7"/>
    <sheet name="VII" sheetId="8" r:id="rId8"/>
    <sheet name="VIII" sheetId="9" r:id="rId9"/>
  </sheets>
  <definedNames>
    <definedName name="_xlnm.Print_Area" localSheetId="0">'I'!$A$1:$J$20</definedName>
    <definedName name="_xlnm.Print_Area" localSheetId="1">'II'!$A$1:$G$18</definedName>
    <definedName name="_xlnm.Print_Area" localSheetId="2">'III'!$A$1:$L$29</definedName>
    <definedName name="_xlnm.Print_Area" localSheetId="4">'V'!$A$1:$G$31</definedName>
    <definedName name="_xlnm.Print_Area" localSheetId="5">'VI'!$A$1:$G$43</definedName>
  </definedNames>
  <calcPr fullCalcOnLoad="1"/>
</workbook>
</file>

<file path=xl/sharedStrings.xml><?xml version="1.0" encoding="utf-8"?>
<sst xmlns="http://schemas.openxmlformats.org/spreadsheetml/2006/main" count="306" uniqueCount="187">
  <si>
    <t>MUNICÍPIO:</t>
  </si>
  <si>
    <t>EXERCÍCIO:</t>
  </si>
  <si>
    <t>VALINHOS</t>
  </si>
  <si>
    <t>ANEXO DE METAS FISCAIS</t>
  </si>
  <si>
    <t>Demonstrativo I - Metas Anuais</t>
  </si>
  <si>
    <t>1 - ANEXO DE METAS FISCAIS</t>
  </si>
  <si>
    <t>(LRF, art. 4°, § 1)</t>
  </si>
  <si>
    <t>RECEITAS NÃO FINANCEIRAS (I)</t>
  </si>
  <si>
    <t>DESPESAS NÃO FINANCEIRAS (II)</t>
  </si>
  <si>
    <t>RESULTADO PRIMÁRIO (I - II)</t>
  </si>
  <si>
    <t>DÍVIDA PÚBLICA CONSOLIDADA</t>
  </si>
  <si>
    <t>DÍVIDA CONSOLIDADA LÍQUIDA</t>
  </si>
  <si>
    <t>ESPECIFICAÇÃO</t>
  </si>
  <si>
    <t xml:space="preserve">VALOR </t>
  </si>
  <si>
    <t>CONSTANTE</t>
  </si>
  <si>
    <t>% PIB</t>
  </si>
  <si>
    <t>CORRENTE (a)</t>
  </si>
  <si>
    <t>(a/PIB x 100)</t>
  </si>
  <si>
    <t>FONTE:</t>
  </si>
  <si>
    <t>CORRENTE (b)</t>
  </si>
  <si>
    <t>(b/PIB x 100)</t>
  </si>
  <si>
    <t>CORRENTE (c)</t>
  </si>
  <si>
    <t>(c/PIB x 100)</t>
  </si>
  <si>
    <t>DESPESA NÃO FINANCEIRA (II)</t>
  </si>
  <si>
    <t>I - METAS PREVISTAS</t>
  </si>
  <si>
    <t>%</t>
  </si>
  <si>
    <t>PIB</t>
  </si>
  <si>
    <t>VARIAÇÃO</t>
  </si>
  <si>
    <t>VALOR</t>
  </si>
  <si>
    <t>( II - I )</t>
  </si>
  <si>
    <t>Demonstrativo II - Avaliação do Cumprimento das Metas Fiscais do Exercício Anterior</t>
  </si>
  <si>
    <t>(LRF, art. 4°, § 2°, Inciso I)</t>
  </si>
  <si>
    <t>(LRF, art. 4°, § 2°, Inciso II)</t>
  </si>
  <si>
    <t>Demonstrativo III - Metas Fiscais Atuais Comparadas com as Fixadas nos Três Exercícios Anteriores</t>
  </si>
  <si>
    <t>RECEITA NÃO FINANCEIRA (I)</t>
  </si>
  <si>
    <t>VALORES A PREÇOS CORRENTES</t>
  </si>
  <si>
    <t>VALORES A PREÇOS CONSTANTES</t>
  </si>
  <si>
    <t>Demonstrativo IV - Evolução do Patrimônio Líquido</t>
  </si>
  <si>
    <t>(LRF, art. 4°, § 2°, Inciso III)</t>
  </si>
  <si>
    <t>PATRIMÔNIO</t>
  </si>
  <si>
    <t>LÍQUIDO</t>
  </si>
  <si>
    <t>PATRIMÔNIO/CAPITAL</t>
  </si>
  <si>
    <t>RESERVAS</t>
  </si>
  <si>
    <t>RESULTADO ACUMULADO</t>
  </si>
  <si>
    <t>TOTAL</t>
  </si>
  <si>
    <t>RECEITAS DE CAPITAL</t>
  </si>
  <si>
    <t xml:space="preserve">   DESPESAS DE CAPITAL</t>
  </si>
  <si>
    <t>SALDO FINANCEIRO ( I - II )</t>
  </si>
  <si>
    <t>TOTAL ( II )</t>
  </si>
  <si>
    <t>TOTAL ( I )</t>
  </si>
  <si>
    <t>(LRF, art. 4°, § 2°, Inciso V)</t>
  </si>
  <si>
    <t>BENEFICIÁRIOS</t>
  </si>
  <si>
    <t>SETORES / PROGRAMAS /</t>
  </si>
  <si>
    <t>TRIBUTO/CONTRIBUIÇÃO</t>
  </si>
  <si>
    <t>COMPENSAÇÃO</t>
  </si>
  <si>
    <t>RENÚNCIA DE RECEITA PREVISTA</t>
  </si>
  <si>
    <t>Demonstrativo VII - Estimativa e Compensação da Renúncia de Receita</t>
  </si>
  <si>
    <t xml:space="preserve">Demonstrativo VIII - Margem de Expansão das Despesas </t>
  </si>
  <si>
    <t>Obrigatórias de Caráter Continuado</t>
  </si>
  <si>
    <t>EVENTO</t>
  </si>
  <si>
    <t>VALOR PREVISTO</t>
  </si>
  <si>
    <t>AUMENTO PERMANENTE DA RECEITA</t>
  </si>
  <si>
    <t>( - ) AUMENTO REFERENTE A TRANSFERÊNCIAS CONSTITUCIONAIS</t>
  </si>
  <si>
    <t>SALDO FINAL DO AUMENTO PERMANENTE DE RECEITA ( I )</t>
  </si>
  <si>
    <t>REDUÇÃO PERMANENTE DE DESPESA ( II )</t>
  </si>
  <si>
    <t>MARGEM BRUTA ( III ) = ( I + II )</t>
  </si>
  <si>
    <t>SALDO UTILIZADO DA MARGEM BRUTA ( IV )</t>
  </si>
  <si>
    <t xml:space="preserve">   IMPACTO DE NOVAS DOCC</t>
  </si>
  <si>
    <t>MARGEM LÍQUIDA DE EXPANSÃO DE DOCC ( III - IV )</t>
  </si>
  <si>
    <t>MUNICÍPIO:                              VALINHOS</t>
  </si>
  <si>
    <t>RECEITAS NÃO-FINANCEIRAS (I)</t>
  </si>
  <si>
    <t>DESPESAS NÃO-FINANCEIRAS (II)</t>
  </si>
  <si>
    <t>II - METAS REALIZADAS</t>
  </si>
  <si>
    <t xml:space="preserve">Demonstrativo V - Origem e Aplicação dos Recursos Obtidos com a </t>
  </si>
  <si>
    <t>RECEITAS REALIZADAS</t>
  </si>
  <si>
    <t>DESPESAS LIQUIDADAS</t>
  </si>
  <si>
    <t>APLICAÇÃO DOS RECURSOS DA ALIENAÇÃO DE ATIVOS</t>
  </si>
  <si>
    <t>DESPESAS CORRENTES DOS REGIMES DE PREVIDÊNCIA</t>
  </si>
  <si>
    <t>Alienação de Ativos</t>
  </si>
  <si>
    <t>DADOS:</t>
  </si>
  <si>
    <t>R$ Mil</t>
  </si>
  <si>
    <t>-</t>
  </si>
  <si>
    <t xml:space="preserve"> ALIENAÇÃO DE ATIVOS</t>
  </si>
  <si>
    <t xml:space="preserve">   Alienação de Bens Móveis</t>
  </si>
  <si>
    <t xml:space="preserve">   Alienação de Bens Imóveis</t>
  </si>
  <si>
    <t xml:space="preserve">    Investimentos</t>
  </si>
  <si>
    <t xml:space="preserve">    Amortização da Dívida</t>
  </si>
  <si>
    <t xml:space="preserve">    Inversões Financeiras</t>
  </si>
  <si>
    <t xml:space="preserve">    Regime Geral de Previdência Social</t>
  </si>
  <si>
    <t xml:space="preserve">    Regime Próprio dos Servidores Públicos</t>
  </si>
  <si>
    <t xml:space="preserve">RECEITA TOTAL </t>
  </si>
  <si>
    <t xml:space="preserve">DESPESA TOTAL </t>
  </si>
  <si>
    <t xml:space="preserve">RESULTADO NOMINAL </t>
  </si>
  <si>
    <t>R$ milhares</t>
  </si>
  <si>
    <t>DESPESA TOTAL</t>
  </si>
  <si>
    <t>Remissão</t>
  </si>
  <si>
    <t>IPTU</t>
  </si>
  <si>
    <t>Isenção</t>
  </si>
  <si>
    <t>Demonstrativo VI - RECEITAS E DESPESAS PREVIDENCIÁRIAS</t>
  </si>
  <si>
    <t>RECEITAS PREVIDENCIÁRIAS</t>
  </si>
  <si>
    <t>RECEITAS CORRENTES</t>
  </si>
  <si>
    <t xml:space="preserve">   Receita de Contribuições</t>
  </si>
  <si>
    <t xml:space="preserve">        Pessoal Civil</t>
  </si>
  <si>
    <t xml:space="preserve">        Pessoal Militar</t>
  </si>
  <si>
    <t xml:space="preserve">        Outras Contribuições Previdenciárias</t>
  </si>
  <si>
    <t xml:space="preserve">   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</si>
  <si>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</si>
  <si>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</si>
  <si>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</si>
  <si>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</si>
  <si>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</si>
  <si>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</si>
  <si>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</si>
  <si>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</si>
  <si>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 I 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</si>
  <si>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</si>
  <si>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</si>
  <si>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</si>
  <si>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</si>
  <si>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</si>
  <si>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     Outras Despesas Correntes</t>
  </si>
  <si>
    <t xml:space="preserve">             Compensação Previd. de aposent. RPPS e RGPS</t>
  </si>
  <si>
    <t xml:space="preserve">             Compensação Previd. de Pensões entre RPPS e RGPS</t>
  </si>
  <si>
    <t>TOTAL DAS DESPESAS PREVIDENCIÁRIAS ( II )</t>
  </si>
  <si>
    <t>RESULTADO PREVIDENCIÁRIO ( I - II )</t>
  </si>
  <si>
    <t>DISPONIBILIDADES FINANCEIRAS DO RPPS</t>
  </si>
  <si>
    <t>Demonstrativo VI - PROJEÇÃO ATUARIAL DO RPPS</t>
  </si>
  <si>
    <t xml:space="preserve">                                                            DO RPPS</t>
  </si>
  <si>
    <t>(LRF, art. 4°, § 2°, inciso IV, alínea a)</t>
  </si>
  <si>
    <t>REPASSE</t>
  </si>
  <si>
    <t>CONTRIB.</t>
  </si>
  <si>
    <t>PATRONAL</t>
  </si>
  <si>
    <t>RECEITAS</t>
  </si>
  <si>
    <t>PREVID.</t>
  </si>
  <si>
    <t>DESPESAS</t>
  </si>
  <si>
    <t>RESULTADO</t>
  </si>
  <si>
    <t>RECEBIDO</t>
  </si>
  <si>
    <t>P/ COBERTURA</t>
  </si>
  <si>
    <t>DE DÉFICIT RPPS</t>
  </si>
  <si>
    <t>EXERCÍCIO</t>
  </si>
  <si>
    <t>( a )</t>
  </si>
  <si>
    <t>Valor</t>
  </si>
  <si>
    <t>( b )</t>
  </si>
  <si>
    <t>( c )</t>
  </si>
  <si>
    <t>( d ) = ( a + b - c )</t>
  </si>
  <si>
    <t>CORREÇÃO PIB/SP - PREVISÃO</t>
  </si>
  <si>
    <t>PIB ESTADO DE SÃO PAULO</t>
  </si>
  <si>
    <t>PIB MUNICÍPIO VALINHOS</t>
  </si>
  <si>
    <t>MÉDIA</t>
  </si>
  <si>
    <t>PIB/SP - PREVISÃO</t>
  </si>
  <si>
    <t>**</t>
  </si>
  <si>
    <t>*Inflação 2010 (Previsão):</t>
  </si>
  <si>
    <t>Mobiliário</t>
  </si>
  <si>
    <t>*Inflação 2011 (Previsão):</t>
  </si>
  <si>
    <t>* PIB 2011 (Previsão):</t>
  </si>
  <si>
    <t>{1+(4,5/100)}</t>
  </si>
  <si>
    <t>1,045 x 1,045</t>
  </si>
  <si>
    <t>1,045 x 1,045 x 1,045</t>
  </si>
  <si>
    <t>*Inflação 2011 (Previsão)</t>
  </si>
  <si>
    <t>{1+(4,45/100)}</t>
  </si>
  <si>
    <t>( - ) AUMENTO REFERENTE A TRANSFERÊNCIAS DO FUNDEB</t>
  </si>
  <si>
    <t>*Inflação 2012 (Previsão):</t>
  </si>
  <si>
    <t>* PIB 2012 (Previsão):</t>
  </si>
  <si>
    <t>*Inflação 2012 (Previsão)</t>
  </si>
  <si>
    <t>*Inflação 2008:</t>
  </si>
  <si>
    <t>dados - exercício 2008, aplicáveis a 2010.</t>
  </si>
  <si>
    <t>* PIB 2013 (Previsão):</t>
  </si>
  <si>
    <t>*Inflação 2013 (Previsão):</t>
  </si>
  <si>
    <t>- BASE EXERCÍCIO 2010</t>
  </si>
  <si>
    <t>EM 2009</t>
  </si>
  <si>
    <t>* *PIB 2009 =</t>
  </si>
  <si>
    <t>*Inflação 2013 (Previsão)</t>
  </si>
  <si>
    <t>1,045 x 1,045 x 1,045 x 1,045</t>
  </si>
  <si>
    <t xml:space="preserve">fiscalizações especiais do ISSQN / </t>
  </si>
  <si>
    <t xml:space="preserve">Geoprocessamento / recadastramento / </t>
  </si>
  <si>
    <t>escrituração eletrônica...</t>
  </si>
  <si>
    <t>Geoprocessamento / recadastramento...</t>
  </si>
  <si>
    <t>Fiscalização do ISSQN...</t>
  </si>
  <si>
    <t>Tarifa de água e esgoto</t>
  </si>
  <si>
    <t>Reajuste no valor da tarifa de água e esgoto</t>
  </si>
  <si>
    <t>EXERCÍCIO 2011</t>
  </si>
  <si>
    <t>SECRETARIA DA FAZENDA DO MUNICÍPIO / DAEV / SECRETARIA DE ESTADO DA FAZENDA / BANCO CENTRAL</t>
  </si>
  <si>
    <t>SECRETARIA DA FAZENDA DO MUNICÍPIO / DAEV / SECRETARIA DE ESTADO DA FAZENDA</t>
  </si>
  <si>
    <t>SECRETARIA DA FAZENDA DO MUNICÍPIO / DAEV / BANCO CENTRAL</t>
  </si>
  <si>
    <t>SECRETARIA DA FAZENDA DO MUNICÍPIO / DAEV</t>
  </si>
  <si>
    <r>
      <t xml:space="preserve">FONTE:                             </t>
    </r>
    <r>
      <rPr>
        <sz val="10"/>
        <rFont val="Times New Roman"/>
        <family val="1"/>
      </rPr>
      <t>SECRETARIA DA FAZENDA DO MUNICÍPIO / DAEV</t>
    </r>
  </si>
  <si>
    <t>*Inflação 2009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</si>
</sst>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"/>
    <numFmt numFmtId="178" formatCode="0.0000000000"/>
    <numFmt numFmtId="179" formatCode="#,##0.000"/>
    <numFmt numFmtId="180" formatCode="#,##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Arial"/>
      <family val="0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2" borderId="3" xfId="0" applyNumberFormat="1" applyFont="1" applyFill="1" applyBorder="1" applyAlignment="1">
      <alignment/>
    </xf>
    <xf numFmtId="2" fontId="1" fillId="2" borderId="6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171" fontId="1" fillId="2" borderId="6" xfId="0" applyNumberFormat="1" applyFont="1" applyFill="1" applyBorder="1" applyAlignment="1">
      <alignment horizontal="right"/>
    </xf>
    <xf numFmtId="171" fontId="1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71" fontId="1" fillId="2" borderId="12" xfId="0" applyNumberFormat="1" applyFont="1" applyFill="1" applyBorder="1" applyAlignment="1">
      <alignment horizontal="right"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2" fillId="3" borderId="20" xfId="0" applyFont="1" applyFill="1" applyBorder="1" applyAlignment="1">
      <alignment/>
    </xf>
    <xf numFmtId="0" fontId="1" fillId="3" borderId="21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/>
    </xf>
    <xf numFmtId="0" fontId="2" fillId="3" borderId="25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6" xfId="0" applyFont="1" applyBorder="1" applyAlignment="1">
      <alignment/>
    </xf>
    <xf numFmtId="3" fontId="1" fillId="2" borderId="27" xfId="0" applyNumberFormat="1" applyFont="1" applyFill="1" applyBorder="1" applyAlignment="1">
      <alignment horizontal="right"/>
    </xf>
    <xf numFmtId="2" fontId="1" fillId="2" borderId="28" xfId="0" applyNumberFormat="1" applyFont="1" applyFill="1" applyBorder="1" applyAlignment="1">
      <alignment horizontal="right"/>
    </xf>
    <xf numFmtId="0" fontId="2" fillId="0" borderId="7" xfId="0" applyFont="1" applyBorder="1" applyAlignment="1">
      <alignment/>
    </xf>
    <xf numFmtId="0" fontId="1" fillId="2" borderId="8" xfId="0" applyFont="1" applyFill="1" applyBorder="1" applyAlignment="1">
      <alignment horizontal="left"/>
    </xf>
    <xf numFmtId="0" fontId="1" fillId="2" borderId="29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31" xfId="0" applyFont="1" applyFill="1" applyBorder="1" applyAlignment="1">
      <alignment/>
    </xf>
    <xf numFmtId="0" fontId="2" fillId="0" borderId="32" xfId="0" applyFont="1" applyBorder="1" applyAlignment="1">
      <alignment/>
    </xf>
    <xf numFmtId="2" fontId="1" fillId="2" borderId="33" xfId="0" applyNumberFormat="1" applyFont="1" applyFill="1" applyBorder="1" applyAlignment="1">
      <alignment horizontal="right"/>
    </xf>
    <xf numFmtId="3" fontId="1" fillId="0" borderId="33" xfId="0" applyNumberFormat="1" applyFont="1" applyBorder="1" applyAlignment="1">
      <alignment horizontal="right"/>
    </xf>
    <xf numFmtId="3" fontId="1" fillId="2" borderId="34" xfId="0" applyNumberFormat="1" applyFont="1" applyFill="1" applyBorder="1" applyAlignment="1">
      <alignment horizontal="right"/>
    </xf>
    <xf numFmtId="2" fontId="1" fillId="2" borderId="34" xfId="0" applyNumberFormat="1" applyFont="1" applyFill="1" applyBorder="1" applyAlignment="1">
      <alignment horizontal="right"/>
    </xf>
    <xf numFmtId="2" fontId="1" fillId="2" borderId="35" xfId="0" applyNumberFormat="1" applyFont="1" applyFill="1" applyBorder="1" applyAlignment="1">
      <alignment horizontal="right"/>
    </xf>
    <xf numFmtId="0" fontId="2" fillId="3" borderId="31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2" fontId="1" fillId="0" borderId="25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2" borderId="8" xfId="0" applyFont="1" applyFill="1" applyBorder="1" applyAlignment="1">
      <alignment/>
    </xf>
    <xf numFmtId="0" fontId="2" fillId="0" borderId="38" xfId="0" applyFont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39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2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37" xfId="0" applyFont="1" applyBorder="1" applyAlignment="1">
      <alignment/>
    </xf>
    <xf numFmtId="0" fontId="1" fillId="2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2" fillId="0" borderId="42" xfId="0" applyFont="1" applyBorder="1" applyAlignment="1">
      <alignment/>
    </xf>
    <xf numFmtId="3" fontId="1" fillId="2" borderId="43" xfId="0" applyNumberFormat="1" applyFont="1" applyFill="1" applyBorder="1" applyAlignment="1">
      <alignment horizontal="center"/>
    </xf>
    <xf numFmtId="3" fontId="1" fillId="2" borderId="44" xfId="0" applyNumberFormat="1" applyFont="1" applyFill="1" applyBorder="1" applyAlignment="1">
      <alignment horizontal="center"/>
    </xf>
    <xf numFmtId="3" fontId="1" fillId="2" borderId="45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46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0" fontId="1" fillId="2" borderId="29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" fillId="0" borderId="52" xfId="0" applyFont="1" applyBorder="1" applyAlignment="1">
      <alignment/>
    </xf>
    <xf numFmtId="0" fontId="1" fillId="2" borderId="7" xfId="0" applyFont="1" applyFill="1" applyBorder="1" applyAlignment="1">
      <alignment/>
    </xf>
    <xf numFmtId="170" fontId="1" fillId="0" borderId="0" xfId="0" applyNumberFormat="1" applyFont="1" applyAlignment="1">
      <alignment/>
    </xf>
    <xf numFmtId="0" fontId="2" fillId="4" borderId="43" xfId="0" applyFont="1" applyFill="1" applyBorder="1" applyAlignment="1">
      <alignment/>
    </xf>
    <xf numFmtId="0" fontId="2" fillId="4" borderId="53" xfId="0" applyFont="1" applyFill="1" applyBorder="1" applyAlignment="1">
      <alignment/>
    </xf>
    <xf numFmtId="2" fontId="2" fillId="4" borderId="45" xfId="0" applyNumberFormat="1" applyFont="1" applyFill="1" applyBorder="1" applyAlignment="1">
      <alignment/>
    </xf>
    <xf numFmtId="0" fontId="2" fillId="5" borderId="43" xfId="0" applyFont="1" applyFill="1" applyBorder="1" applyAlignment="1">
      <alignment/>
    </xf>
    <xf numFmtId="0" fontId="2" fillId="5" borderId="53" xfId="0" applyFont="1" applyFill="1" applyBorder="1" applyAlignment="1">
      <alignment/>
    </xf>
    <xf numFmtId="2" fontId="2" fillId="5" borderId="45" xfId="0" applyNumberFormat="1" applyFont="1" applyFill="1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0" fillId="2" borderId="55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0" borderId="0" xfId="0" applyFont="1" applyAlignment="1">
      <alignment/>
    </xf>
    <xf numFmtId="0" fontId="2" fillId="3" borderId="56" xfId="0" applyFont="1" applyFill="1" applyBorder="1" applyAlignment="1">
      <alignment horizontal="center"/>
    </xf>
    <xf numFmtId="0" fontId="2" fillId="3" borderId="57" xfId="0" applyFont="1" applyFill="1" applyBorder="1" applyAlignment="1">
      <alignment horizontal="center"/>
    </xf>
    <xf numFmtId="0" fontId="2" fillId="3" borderId="58" xfId="0" applyFont="1" applyFill="1" applyBorder="1" applyAlignment="1">
      <alignment horizontal="center"/>
    </xf>
    <xf numFmtId="0" fontId="2" fillId="0" borderId="59" xfId="0" applyFont="1" applyBorder="1" applyAlignment="1">
      <alignment/>
    </xf>
    <xf numFmtId="3" fontId="1" fillId="0" borderId="6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1" fillId="0" borderId="25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2" borderId="25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/>
    </xf>
    <xf numFmtId="0" fontId="1" fillId="2" borderId="56" xfId="0" applyFont="1" applyFill="1" applyBorder="1" applyAlignment="1">
      <alignment/>
    </xf>
    <xf numFmtId="0" fontId="11" fillId="0" borderId="0" xfId="0" applyFont="1" applyAlignment="1">
      <alignment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11" fillId="0" borderId="0" xfId="0" applyFont="1" applyAlignment="1" quotePrefix="1">
      <alignment/>
    </xf>
    <xf numFmtId="0" fontId="1" fillId="0" borderId="18" xfId="0" applyFon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left"/>
    </xf>
    <xf numFmtId="0" fontId="1" fillId="0" borderId="19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3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2" borderId="33" xfId="0" applyNumberFormat="1" applyFont="1" applyFill="1" applyBorder="1" applyAlignment="1">
      <alignment/>
    </xf>
    <xf numFmtId="1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9" fontId="1" fillId="0" borderId="0" xfId="0" applyNumberFormat="1" applyFont="1" applyAlignment="1">
      <alignment/>
    </xf>
    <xf numFmtId="0" fontId="2" fillId="2" borderId="17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2" borderId="33" xfId="0" applyNumberFormat="1" applyFont="1" applyFill="1" applyBorder="1" applyAlignment="1">
      <alignment horizontal="right"/>
    </xf>
    <xf numFmtId="2" fontId="1" fillId="2" borderId="25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61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62" xfId="0" applyFont="1" applyFill="1" applyBorder="1" applyAlignment="1">
      <alignment horizontal="center"/>
    </xf>
    <xf numFmtId="3" fontId="1" fillId="2" borderId="43" xfId="0" applyNumberFormat="1" applyFont="1" applyFill="1" applyBorder="1" applyAlignment="1">
      <alignment horizontal="center"/>
    </xf>
    <xf numFmtId="3" fontId="1" fillId="2" borderId="45" xfId="0" applyNumberFormat="1" applyFont="1" applyFill="1" applyBorder="1" applyAlignment="1">
      <alignment horizontal="center"/>
    </xf>
    <xf numFmtId="3" fontId="1" fillId="2" borderId="44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3" fontId="1" fillId="2" borderId="63" xfId="0" applyNumberFormat="1" applyFont="1" applyFill="1" applyBorder="1" applyAlignment="1">
      <alignment horizontal="center"/>
    </xf>
    <xf numFmtId="3" fontId="1" fillId="2" borderId="64" xfId="0" applyNumberFormat="1" applyFont="1" applyFill="1" applyBorder="1" applyAlignment="1">
      <alignment horizontal="center"/>
    </xf>
    <xf numFmtId="3" fontId="1" fillId="2" borderId="65" xfId="0" applyNumberFormat="1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="75" zoomScaleNormal="75" workbookViewId="0" topLeftCell="A1">
      <selection activeCell="B12" sqref="B12"/>
    </sheetView>
  </sheetViews>
  <sheetFormatPr defaultColWidth="9.140625" defaultRowHeight="12.75"/>
  <cols>
    <col min="1" max="1" width="34.7109375" style="1" customWidth="1"/>
    <col min="2" max="2" width="14.28125" style="1" customWidth="1"/>
    <col min="3" max="3" width="13.8515625" style="1" customWidth="1"/>
    <col min="4" max="4" width="11.7109375" style="1" customWidth="1"/>
    <col min="5" max="5" width="13.140625" style="1" customWidth="1"/>
    <col min="6" max="6" width="13.57421875" style="1" customWidth="1"/>
    <col min="7" max="7" width="12.57421875" style="1" customWidth="1"/>
    <col min="8" max="8" width="13.140625" style="1" customWidth="1"/>
    <col min="9" max="9" width="11.7109375" style="1" customWidth="1"/>
    <col min="10" max="10" width="13.00390625" style="1" customWidth="1"/>
    <col min="11" max="11" width="11.57421875" style="1" customWidth="1"/>
    <col min="12" max="16384" width="9.140625" style="1" customWidth="1"/>
  </cols>
  <sheetData>
    <row r="1" ht="19.5" customHeight="1">
      <c r="J1" s="16"/>
    </row>
    <row r="2" ht="18.75">
      <c r="A2" s="5" t="s">
        <v>5</v>
      </c>
    </row>
    <row r="3" spans="1:10" ht="18.75">
      <c r="A3" s="168" t="s">
        <v>3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8.75">
      <c r="A4" s="168" t="s">
        <v>4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0" ht="18.75">
      <c r="A5" s="168" t="s">
        <v>6</v>
      </c>
      <c r="B5" s="168"/>
      <c r="C5" s="168"/>
      <c r="D5" s="168"/>
      <c r="E5" s="168"/>
      <c r="F5" s="168"/>
      <c r="G5" s="168"/>
      <c r="H5" s="168"/>
      <c r="I5" s="168"/>
      <c r="J5" s="168"/>
    </row>
    <row r="6" spans="1:10" ht="19.5" thickBot="1">
      <c r="A6" s="4"/>
      <c r="B6" s="4"/>
      <c r="C6" s="4"/>
      <c r="D6" s="4"/>
      <c r="E6" s="4"/>
      <c r="F6" s="4"/>
      <c r="G6" s="4"/>
      <c r="H6" s="4"/>
      <c r="I6" s="4"/>
      <c r="J6" s="16"/>
    </row>
    <row r="7" spans="1:10" s="6" customFormat="1" ht="19.5" customHeight="1" thickBot="1">
      <c r="A7" s="42" t="s">
        <v>0</v>
      </c>
      <c r="B7" s="169" t="s">
        <v>2</v>
      </c>
      <c r="C7" s="170"/>
      <c r="D7" s="170"/>
      <c r="E7" s="170"/>
      <c r="F7" s="170"/>
      <c r="G7" s="170"/>
      <c r="H7" s="35" t="s">
        <v>1</v>
      </c>
      <c r="I7" s="170">
        <v>2011</v>
      </c>
      <c r="J7" s="171"/>
    </row>
    <row r="8" spans="1:10" s="11" customFormat="1" ht="19.5" customHeight="1" thickBot="1">
      <c r="A8" s="7"/>
      <c r="B8" s="10"/>
      <c r="C8" s="10"/>
      <c r="D8" s="10"/>
      <c r="E8" s="10"/>
      <c r="F8" s="10"/>
      <c r="G8" s="10"/>
      <c r="H8" s="10"/>
      <c r="I8" s="10"/>
      <c r="J8" s="10" t="s">
        <v>93</v>
      </c>
    </row>
    <row r="9" spans="1:10" s="6" customFormat="1" ht="19.5" customHeight="1">
      <c r="A9" s="43"/>
      <c r="B9" s="175">
        <v>2011</v>
      </c>
      <c r="C9" s="176"/>
      <c r="D9" s="177"/>
      <c r="E9" s="176">
        <v>2012</v>
      </c>
      <c r="F9" s="176"/>
      <c r="G9" s="177"/>
      <c r="H9" s="175">
        <v>2013</v>
      </c>
      <c r="I9" s="176"/>
      <c r="J9" s="178"/>
    </row>
    <row r="10" spans="1:10" s="6" customFormat="1" ht="19.5" customHeight="1">
      <c r="A10" s="44" t="s">
        <v>12</v>
      </c>
      <c r="B10" s="8" t="s">
        <v>13</v>
      </c>
      <c r="C10" s="8" t="s">
        <v>13</v>
      </c>
      <c r="D10" s="8" t="s">
        <v>15</v>
      </c>
      <c r="E10" s="8" t="s">
        <v>13</v>
      </c>
      <c r="F10" s="8" t="s">
        <v>13</v>
      </c>
      <c r="G10" s="8" t="s">
        <v>15</v>
      </c>
      <c r="H10" s="8" t="s">
        <v>13</v>
      </c>
      <c r="I10" s="8" t="s">
        <v>13</v>
      </c>
      <c r="J10" s="37" t="s">
        <v>15</v>
      </c>
    </row>
    <row r="11" spans="1:10" s="6" customFormat="1" ht="19.5" customHeight="1">
      <c r="A11" s="45"/>
      <c r="B11" s="9" t="s">
        <v>16</v>
      </c>
      <c r="C11" s="9" t="s">
        <v>14</v>
      </c>
      <c r="D11" s="9" t="s">
        <v>17</v>
      </c>
      <c r="E11" s="9" t="s">
        <v>19</v>
      </c>
      <c r="F11" s="9" t="s">
        <v>14</v>
      </c>
      <c r="G11" s="9" t="s">
        <v>20</v>
      </c>
      <c r="H11" s="9" t="s">
        <v>21</v>
      </c>
      <c r="I11" s="9" t="s">
        <v>14</v>
      </c>
      <c r="J11" s="38" t="s">
        <v>22</v>
      </c>
    </row>
    <row r="12" spans="1:10" ht="19.5" customHeight="1">
      <c r="A12" s="46" t="s">
        <v>90</v>
      </c>
      <c r="B12" s="15">
        <f>250000+29000</f>
        <v>279000</v>
      </c>
      <c r="C12" s="14">
        <f>B12/$B$27</f>
        <v>266985.6459330144</v>
      </c>
      <c r="D12" s="31">
        <f>(B12/$B$33)*100</f>
        <v>0.04027628852086727</v>
      </c>
      <c r="E12" s="15">
        <f>275000+30000</f>
        <v>305000</v>
      </c>
      <c r="F12" s="14">
        <f>E12/$B$28</f>
        <v>279297.635127401</v>
      </c>
      <c r="G12" s="31">
        <f>(E12/$B$34)*100</f>
        <v>0.03862248631976519</v>
      </c>
      <c r="H12" s="15">
        <f>303000+31500</f>
        <v>334500</v>
      </c>
      <c r="I12" s="14">
        <f>H12/$B$29</f>
        <v>293121.2140563672</v>
      </c>
      <c r="J12" s="39">
        <f>(H12/$B$35)*100</f>
        <v>0.037156231446538554</v>
      </c>
    </row>
    <row r="13" spans="1:10" ht="19.5" customHeight="1">
      <c r="A13" s="138" t="s">
        <v>70</v>
      </c>
      <c r="B13" s="150">
        <f>248465+28848</f>
        <v>277313</v>
      </c>
      <c r="C13" s="14">
        <f aca="true" t="shared" si="0" ref="C13:C19">B13/$B$27</f>
        <v>265371.29186602874</v>
      </c>
      <c r="D13" s="31">
        <f aca="true" t="shared" si="1" ref="D13:D19">(B13/$B$33)*100</f>
        <v>0.04003275411680023</v>
      </c>
      <c r="E13" s="15">
        <f>273273+29840</f>
        <v>303113</v>
      </c>
      <c r="F13" s="14">
        <f aca="true" t="shared" si="2" ref="F13:F19">E13/$B$28</f>
        <v>277569.65270941606</v>
      </c>
      <c r="G13" s="31">
        <f aca="true" t="shared" si="3" ref="G13:G19">(E13/$B$34)*100</f>
        <v>0.038383533428993394</v>
      </c>
      <c r="H13" s="15">
        <f>301060+31330</f>
        <v>332390</v>
      </c>
      <c r="I13" s="14">
        <f aca="true" t="shared" si="4" ref="I13:I19">H13/$B$29</f>
        <v>291272.2282218113</v>
      </c>
      <c r="J13" s="39">
        <f aca="true" t="shared" si="5" ref="J13:J19">(H13/$B$35)*100</f>
        <v>0.03692185282665157</v>
      </c>
    </row>
    <row r="14" spans="1:10" ht="19.5" customHeight="1">
      <c r="A14" s="47" t="s">
        <v>91</v>
      </c>
      <c r="B14" s="15">
        <f>250000+29000</f>
        <v>279000</v>
      </c>
      <c r="C14" s="14">
        <f t="shared" si="0"/>
        <v>266985.6459330144</v>
      </c>
      <c r="D14" s="31">
        <f t="shared" si="1"/>
        <v>0.04027628852086727</v>
      </c>
      <c r="E14" s="15">
        <f>275000+30000</f>
        <v>305000</v>
      </c>
      <c r="F14" s="14">
        <f t="shared" si="2"/>
        <v>279297.635127401</v>
      </c>
      <c r="G14" s="31">
        <f t="shared" si="3"/>
        <v>0.03862248631976519</v>
      </c>
      <c r="H14" s="15">
        <f>303000+31500</f>
        <v>334500</v>
      </c>
      <c r="I14" s="14">
        <f t="shared" si="4"/>
        <v>293121.2140563672</v>
      </c>
      <c r="J14" s="39">
        <f t="shared" si="5"/>
        <v>0.037156231446538554</v>
      </c>
    </row>
    <row r="15" spans="1:10" ht="19.5" customHeight="1">
      <c r="A15" s="138" t="s">
        <v>71</v>
      </c>
      <c r="B15" s="150">
        <f>241875+28695</f>
        <v>270570</v>
      </c>
      <c r="C15" s="14">
        <f t="shared" si="0"/>
        <v>258918.66028708135</v>
      </c>
      <c r="D15" s="31">
        <f t="shared" si="1"/>
        <v>0.03905933829781741</v>
      </c>
      <c r="E15" s="15">
        <f>266775+29684</f>
        <v>296459</v>
      </c>
      <c r="F15" s="14">
        <f t="shared" si="2"/>
        <v>271476.3856138825</v>
      </c>
      <c r="G15" s="31">
        <f t="shared" si="3"/>
        <v>0.037540930071709076</v>
      </c>
      <c r="H15" s="15">
        <f>294575+31168</f>
        <v>325743</v>
      </c>
      <c r="I15" s="14">
        <f t="shared" si="4"/>
        <v>285447.4846946583</v>
      </c>
      <c r="J15" s="39">
        <f t="shared" si="5"/>
        <v>0.036183504634050255</v>
      </c>
    </row>
    <row r="16" spans="1:10" ht="19.5" customHeight="1">
      <c r="A16" s="48" t="s">
        <v>9</v>
      </c>
      <c r="B16" s="15">
        <f>B13-B15</f>
        <v>6743</v>
      </c>
      <c r="C16" s="14">
        <f t="shared" si="0"/>
        <v>6452.631578947369</v>
      </c>
      <c r="D16" s="31">
        <f t="shared" si="1"/>
        <v>0.0009734158189828244</v>
      </c>
      <c r="E16" s="15">
        <f>E13-E15</f>
        <v>6654</v>
      </c>
      <c r="F16" s="14">
        <f t="shared" si="2"/>
        <v>6093.267095533528</v>
      </c>
      <c r="G16" s="31">
        <f t="shared" si="3"/>
        <v>0.0008426033572843199</v>
      </c>
      <c r="H16" s="15">
        <f>H13-H15</f>
        <v>6647</v>
      </c>
      <c r="I16" s="14">
        <f t="shared" si="4"/>
        <v>5824.743527152982</v>
      </c>
      <c r="J16" s="39">
        <f t="shared" si="5"/>
        <v>0.0007383481926013209</v>
      </c>
    </row>
    <row r="17" spans="1:10" ht="19.5" customHeight="1">
      <c r="A17" s="47" t="s">
        <v>92</v>
      </c>
      <c r="B17" s="15">
        <f>13000</f>
        <v>13000</v>
      </c>
      <c r="C17" s="14">
        <f t="shared" si="0"/>
        <v>12440.19138755981</v>
      </c>
      <c r="D17" s="31">
        <f t="shared" si="1"/>
        <v>0.0018766729418325254</v>
      </c>
      <c r="E17" s="15">
        <f>14000</f>
        <v>14000</v>
      </c>
      <c r="F17" s="14">
        <f t="shared" si="2"/>
        <v>12820.219317323325</v>
      </c>
      <c r="G17" s="31">
        <f t="shared" si="3"/>
        <v>0.0017728354376285661</v>
      </c>
      <c r="H17" s="15">
        <f>15000</f>
        <v>15000</v>
      </c>
      <c r="I17" s="14">
        <f t="shared" si="4"/>
        <v>13144.44906082364</v>
      </c>
      <c r="J17" s="39">
        <f t="shared" si="5"/>
        <v>0.00166619871957572</v>
      </c>
    </row>
    <row r="18" spans="1:10" ht="19.5" customHeight="1">
      <c r="A18" s="47" t="s">
        <v>10</v>
      </c>
      <c r="B18" s="15">
        <v>241000</v>
      </c>
      <c r="C18" s="14">
        <f t="shared" si="0"/>
        <v>230622.00956937802</v>
      </c>
      <c r="D18" s="31">
        <f t="shared" si="1"/>
        <v>0.034790629152433736</v>
      </c>
      <c r="E18" s="15">
        <v>255000</v>
      </c>
      <c r="F18" s="14">
        <f t="shared" si="2"/>
        <v>233511.13756553197</v>
      </c>
      <c r="G18" s="31">
        <f t="shared" si="3"/>
        <v>0.03229093118537745</v>
      </c>
      <c r="H18" s="15">
        <v>270000</v>
      </c>
      <c r="I18" s="14">
        <f t="shared" si="4"/>
        <v>236600.08309482553</v>
      </c>
      <c r="J18" s="39">
        <f t="shared" si="5"/>
        <v>0.02999157695236296</v>
      </c>
    </row>
    <row r="19" spans="1:10" ht="19.5" customHeight="1">
      <c r="A19" s="47" t="s">
        <v>11</v>
      </c>
      <c r="B19" s="19">
        <f>B18</f>
        <v>241000</v>
      </c>
      <c r="C19" s="14">
        <f t="shared" si="0"/>
        <v>230622.00956937802</v>
      </c>
      <c r="D19" s="31">
        <f t="shared" si="1"/>
        <v>0.034790629152433736</v>
      </c>
      <c r="E19" s="15">
        <f>E18</f>
        <v>255000</v>
      </c>
      <c r="F19" s="14">
        <f t="shared" si="2"/>
        <v>233511.13756553197</v>
      </c>
      <c r="G19" s="31">
        <f t="shared" si="3"/>
        <v>0.03229093118537745</v>
      </c>
      <c r="H19" s="15">
        <f>H18</f>
        <v>270000</v>
      </c>
      <c r="I19" s="14">
        <f t="shared" si="4"/>
        <v>236600.08309482553</v>
      </c>
      <c r="J19" s="39">
        <f t="shared" si="5"/>
        <v>0.02999157695236296</v>
      </c>
    </row>
    <row r="20" spans="1:10" ht="19.5" customHeight="1" thickBot="1">
      <c r="A20" s="49" t="s">
        <v>18</v>
      </c>
      <c r="B20" s="50" t="s">
        <v>181</v>
      </c>
      <c r="C20" s="40"/>
      <c r="D20" s="40"/>
      <c r="E20" s="40"/>
      <c r="F20" s="40"/>
      <c r="G20" s="40"/>
      <c r="H20" s="40"/>
      <c r="I20" s="40"/>
      <c r="J20" s="41"/>
    </row>
    <row r="25" ht="12.75">
      <c r="A25" s="18" t="s">
        <v>79</v>
      </c>
    </row>
    <row r="27" spans="1:4" ht="12.75">
      <c r="A27" s="1" t="s">
        <v>153</v>
      </c>
      <c r="B27" s="105">
        <v>1.045</v>
      </c>
      <c r="C27" s="1" t="s">
        <v>155</v>
      </c>
      <c r="D27" s="139" t="s">
        <v>168</v>
      </c>
    </row>
    <row r="28" spans="1:3" ht="12.75">
      <c r="A28" s="1" t="s">
        <v>161</v>
      </c>
      <c r="B28" s="105">
        <f>1.045*B27</f>
        <v>1.0920249999999998</v>
      </c>
      <c r="C28" s="1" t="s">
        <v>156</v>
      </c>
    </row>
    <row r="29" spans="1:3" ht="12.75">
      <c r="A29" s="1" t="s">
        <v>167</v>
      </c>
      <c r="B29" s="105">
        <f>1.045*1.045*1.045</f>
        <v>1.1411661249999998</v>
      </c>
      <c r="C29" s="1" t="s">
        <v>157</v>
      </c>
    </row>
    <row r="30" ht="12.75">
      <c r="B30" s="105"/>
    </row>
    <row r="32" ht="12.75">
      <c r="B32" s="17"/>
    </row>
    <row r="33" spans="1:3" ht="12.75">
      <c r="A33" s="159" t="s">
        <v>154</v>
      </c>
      <c r="B33" s="160">
        <f>C43</f>
        <v>692715268.08</v>
      </c>
      <c r="C33" s="159"/>
    </row>
    <row r="34" spans="1:3" ht="12.75">
      <c r="A34" s="159" t="s">
        <v>162</v>
      </c>
      <c r="B34" s="160">
        <f>C44</f>
        <v>789695405.6112001</v>
      </c>
      <c r="C34" s="159"/>
    </row>
    <row r="35" spans="1:3" ht="12.75">
      <c r="A35" s="159" t="s">
        <v>166</v>
      </c>
      <c r="B35" s="160">
        <f>C45</f>
        <v>900252762.3967681</v>
      </c>
      <c r="C35" s="159"/>
    </row>
    <row r="36" ht="12.75">
      <c r="B36" s="17"/>
    </row>
    <row r="40" spans="2:12" ht="12.75">
      <c r="B40" s="172" t="s">
        <v>145</v>
      </c>
      <c r="C40" s="173"/>
      <c r="D40" s="174"/>
      <c r="F40" s="172" t="s">
        <v>146</v>
      </c>
      <c r="G40" s="173"/>
      <c r="H40" s="174"/>
      <c r="J40" s="172" t="s">
        <v>147</v>
      </c>
      <c r="K40" s="173"/>
      <c r="L40" s="174"/>
    </row>
    <row r="41" spans="2:12" ht="12.75">
      <c r="B41" s="24" t="s">
        <v>26</v>
      </c>
      <c r="C41" s="24" t="s">
        <v>80</v>
      </c>
      <c r="D41" s="24"/>
      <c r="F41" s="24" t="s">
        <v>26</v>
      </c>
      <c r="G41" s="24" t="s">
        <v>80</v>
      </c>
      <c r="H41" s="24" t="s">
        <v>25</v>
      </c>
      <c r="J41" s="24" t="s">
        <v>26</v>
      </c>
      <c r="K41" s="24" t="s">
        <v>80</v>
      </c>
      <c r="L41" s="24" t="s">
        <v>25</v>
      </c>
    </row>
    <row r="42" spans="1:12" ht="12.75">
      <c r="A42" s="159" t="s">
        <v>165</v>
      </c>
      <c r="B42" s="152">
        <v>2010</v>
      </c>
      <c r="C42" s="21">
        <v>607644972</v>
      </c>
      <c r="D42" s="153" t="s">
        <v>81</v>
      </c>
      <c r="F42" s="2">
        <v>2001</v>
      </c>
      <c r="G42" s="21">
        <v>279938077</v>
      </c>
      <c r="H42" s="22" t="s">
        <v>81</v>
      </c>
      <c r="J42" s="2">
        <v>2001</v>
      </c>
      <c r="K42" s="21">
        <v>979267</v>
      </c>
      <c r="L42" s="22" t="s">
        <v>81</v>
      </c>
    </row>
    <row r="43" spans="1:12" ht="12.75">
      <c r="A43" s="115"/>
      <c r="B43" s="152">
        <v>2011</v>
      </c>
      <c r="C43" s="21">
        <f>C42+(C42*14)/100</f>
        <v>692715268.08</v>
      </c>
      <c r="D43" s="23">
        <v>14</v>
      </c>
      <c r="F43" s="2">
        <v>2002</v>
      </c>
      <c r="G43" s="21">
        <v>309497504</v>
      </c>
      <c r="H43" s="23">
        <f aca="true" t="shared" si="6" ref="H43:H48">G43/G42*100-100</f>
        <v>10.559273435317621</v>
      </c>
      <c r="J43" s="2">
        <v>2002</v>
      </c>
      <c r="K43" s="21">
        <v>1093210</v>
      </c>
      <c r="L43" s="23">
        <f aca="true" t="shared" si="7" ref="L43:L48">K43/K42*100-100</f>
        <v>11.63553964342718</v>
      </c>
    </row>
    <row r="44" spans="2:12" ht="12.75">
      <c r="B44" s="152">
        <v>2012</v>
      </c>
      <c r="C44" s="21">
        <f>C43+(C43*14)/100</f>
        <v>789695405.6112001</v>
      </c>
      <c r="D44" s="23">
        <v>14</v>
      </c>
      <c r="F44" s="2">
        <v>2003</v>
      </c>
      <c r="G44" s="21">
        <v>344925060</v>
      </c>
      <c r="H44" s="23">
        <f t="shared" si="6"/>
        <v>11.446798614569758</v>
      </c>
      <c r="J44" s="2">
        <v>2003</v>
      </c>
      <c r="K44" s="21">
        <v>1282873</v>
      </c>
      <c r="L44" s="23">
        <f t="shared" si="7"/>
        <v>17.349182682192804</v>
      </c>
    </row>
    <row r="45" spans="2:12" ht="12.75">
      <c r="B45" s="156">
        <v>2013</v>
      </c>
      <c r="C45" s="157">
        <f>C44+(C44*14)/100</f>
        <v>900252762.3967681</v>
      </c>
      <c r="D45" s="158">
        <v>14</v>
      </c>
      <c r="F45" s="2">
        <v>2004</v>
      </c>
      <c r="G45" s="21">
        <v>399599828</v>
      </c>
      <c r="H45" s="23">
        <f t="shared" si="6"/>
        <v>15.851201997326612</v>
      </c>
      <c r="J45" s="2">
        <v>2004</v>
      </c>
      <c r="K45" s="21">
        <v>1530498</v>
      </c>
      <c r="L45" s="23">
        <f t="shared" si="7"/>
        <v>19.30237833363084</v>
      </c>
    </row>
    <row r="46" spans="6:12" ht="12.75">
      <c r="F46" s="2">
        <v>2005</v>
      </c>
      <c r="G46" s="21">
        <v>449013350</v>
      </c>
      <c r="H46" s="23">
        <f t="shared" si="6"/>
        <v>12.365751568842015</v>
      </c>
      <c r="J46" s="2">
        <v>2005</v>
      </c>
      <c r="K46" s="21">
        <v>1661503</v>
      </c>
      <c r="L46" s="23">
        <f t="shared" si="7"/>
        <v>8.559632224282552</v>
      </c>
    </row>
    <row r="47" spans="6:12" ht="12.75">
      <c r="F47" s="2">
        <v>2006</v>
      </c>
      <c r="G47" s="21">
        <v>493409861</v>
      </c>
      <c r="H47" s="23">
        <f t="shared" si="6"/>
        <v>9.887570380702499</v>
      </c>
      <c r="J47" s="2">
        <v>2006</v>
      </c>
      <c r="K47" s="21">
        <v>1882661</v>
      </c>
      <c r="L47" s="23">
        <f t="shared" si="7"/>
        <v>13.310719270443698</v>
      </c>
    </row>
    <row r="48" spans="6:12" ht="12.75">
      <c r="F48" s="2">
        <v>2007</v>
      </c>
      <c r="G48" s="21">
        <v>533021905</v>
      </c>
      <c r="H48" s="23">
        <f t="shared" si="6"/>
        <v>8.028223011132724</v>
      </c>
      <c r="J48" s="2">
        <v>2007</v>
      </c>
      <c r="K48" s="21">
        <v>1935833</v>
      </c>
      <c r="L48" s="23">
        <f t="shared" si="7"/>
        <v>2.824300285606384</v>
      </c>
    </row>
    <row r="49" spans="6:12" ht="12.75">
      <c r="F49" s="2">
        <v>2008</v>
      </c>
      <c r="G49" s="21">
        <v>593145849</v>
      </c>
      <c r="H49" s="23">
        <f>G49/G48*100-100</f>
        <v>11.279826107709397</v>
      </c>
      <c r="I49"/>
      <c r="J49" s="2">
        <v>2008</v>
      </c>
      <c r="K49" s="21">
        <v>2179927</v>
      </c>
      <c r="L49" s="23">
        <f>K49/K48*100-100</f>
        <v>12.609248834997658</v>
      </c>
    </row>
    <row r="50" spans="2:12" ht="12.75">
      <c r="B50"/>
      <c r="C50"/>
      <c r="D50"/>
      <c r="F50" s="106"/>
      <c r="G50" s="107" t="s">
        <v>148</v>
      </c>
      <c r="H50" s="108">
        <f>(G49/G42-1)*100/8</f>
        <v>13.985582783009542</v>
      </c>
      <c r="I50"/>
      <c r="J50" s="109"/>
      <c r="K50" s="110" t="s">
        <v>148</v>
      </c>
      <c r="L50" s="111">
        <f>(K49/K42-1)*100/8</f>
        <v>15.326004041798614</v>
      </c>
    </row>
    <row r="51" spans="2:12" ht="12.75">
      <c r="B51"/>
      <c r="C51"/>
      <c r="D51"/>
      <c r="E51"/>
      <c r="F51"/>
      <c r="G51"/>
      <c r="H51"/>
      <c r="J51"/>
      <c r="K51"/>
      <c r="L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3:7" ht="12.75">
      <c r="C60"/>
      <c r="D60"/>
      <c r="E60"/>
      <c r="F60"/>
      <c r="G60"/>
    </row>
    <row r="61" spans="6:7" ht="12.75">
      <c r="F61"/>
      <c r="G61"/>
    </row>
    <row r="62" spans="6:7" ht="12.75">
      <c r="F62"/>
      <c r="G62"/>
    </row>
  </sheetData>
  <mergeCells count="11">
    <mergeCell ref="B40:D40"/>
    <mergeCell ref="B9:D9"/>
    <mergeCell ref="E9:G9"/>
    <mergeCell ref="H9:J9"/>
    <mergeCell ref="F40:H40"/>
    <mergeCell ref="J40:L40"/>
    <mergeCell ref="A3:J3"/>
    <mergeCell ref="A4:J4"/>
    <mergeCell ref="A5:J5"/>
    <mergeCell ref="B7:G7"/>
    <mergeCell ref="I7:J7"/>
  </mergeCells>
  <printOptions horizontalCentered="1" verticalCentered="1"/>
  <pageMargins left="0.3937007874015748" right="1.1811023622047245" top="1.1811023622047245" bottom="0.984251968503937" header="0.5118110236220472" footer="0.5118110236220472"/>
  <pageSetup fitToHeight="1" fitToWidth="1"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80" zoomScaleNormal="80" workbookViewId="0" topLeftCell="A1">
      <selection activeCell="B18" sqref="B18"/>
    </sheetView>
  </sheetViews>
  <sheetFormatPr defaultColWidth="9.140625" defaultRowHeight="12.75"/>
  <cols>
    <col min="1" max="1" width="30.00390625" style="1" customWidth="1"/>
    <col min="2" max="2" width="22.7109375" style="1" customWidth="1"/>
    <col min="3" max="3" width="11.7109375" style="1" customWidth="1"/>
    <col min="4" max="4" width="22.7109375" style="1" customWidth="1"/>
    <col min="5" max="7" width="11.7109375" style="1" customWidth="1"/>
    <col min="8" max="16384" width="9.140625" style="1" customWidth="1"/>
  </cols>
  <sheetData>
    <row r="1" ht="19.5" customHeight="1">
      <c r="H1" s="16"/>
    </row>
    <row r="2" spans="1:7" ht="18.75">
      <c r="A2" s="168" t="s">
        <v>3</v>
      </c>
      <c r="B2" s="168"/>
      <c r="C2" s="168"/>
      <c r="D2" s="168"/>
      <c r="E2" s="168"/>
      <c r="F2" s="168"/>
      <c r="G2" s="168"/>
    </row>
    <row r="3" spans="1:7" ht="18.75">
      <c r="A3" s="168" t="s">
        <v>30</v>
      </c>
      <c r="B3" s="168"/>
      <c r="C3" s="168"/>
      <c r="D3" s="168"/>
      <c r="E3" s="168"/>
      <c r="F3" s="168"/>
      <c r="G3" s="168"/>
    </row>
    <row r="4" spans="1:7" ht="18.75">
      <c r="A4" s="168" t="s">
        <v>31</v>
      </c>
      <c r="B4" s="168"/>
      <c r="C4" s="168"/>
      <c r="D4" s="168"/>
      <c r="E4" s="168"/>
      <c r="F4" s="168"/>
      <c r="G4" s="168"/>
    </row>
    <row r="5" spans="1:7" ht="19.5" thickBot="1">
      <c r="A5" s="4"/>
      <c r="B5" s="4"/>
      <c r="C5" s="4"/>
      <c r="D5" s="4"/>
      <c r="E5" s="4"/>
      <c r="F5" s="4"/>
      <c r="G5" s="4"/>
    </row>
    <row r="6" spans="1:10" s="6" customFormat="1" ht="19.5" customHeight="1" thickBot="1">
      <c r="A6" s="42" t="s">
        <v>0</v>
      </c>
      <c r="B6" s="169" t="s">
        <v>2</v>
      </c>
      <c r="C6" s="170"/>
      <c r="D6" s="179"/>
      <c r="E6" s="35" t="s">
        <v>1</v>
      </c>
      <c r="F6" s="170">
        <v>2011</v>
      </c>
      <c r="G6" s="171"/>
      <c r="H6"/>
      <c r="I6"/>
      <c r="J6"/>
    </row>
    <row r="7" spans="1:10" s="11" customFormat="1" ht="19.5" customHeight="1" thickBot="1">
      <c r="A7" s="7"/>
      <c r="B7" s="10"/>
      <c r="C7" s="10"/>
      <c r="D7" s="10"/>
      <c r="E7" s="10"/>
      <c r="F7" s="10"/>
      <c r="G7" s="10" t="s">
        <v>93</v>
      </c>
      <c r="H7"/>
      <c r="I7"/>
      <c r="J7"/>
    </row>
    <row r="8" spans="1:10" s="6" customFormat="1" ht="19.5" customHeight="1">
      <c r="A8" s="43" t="s">
        <v>12</v>
      </c>
      <c r="B8" s="51" t="s">
        <v>24</v>
      </c>
      <c r="C8" s="51" t="s">
        <v>25</v>
      </c>
      <c r="D8" s="51" t="s">
        <v>72</v>
      </c>
      <c r="E8" s="52" t="s">
        <v>25</v>
      </c>
      <c r="F8" s="36" t="s">
        <v>27</v>
      </c>
      <c r="G8" s="53" t="s">
        <v>29</v>
      </c>
      <c r="H8"/>
      <c r="I8"/>
      <c r="J8"/>
    </row>
    <row r="9" spans="1:7" s="6" customFormat="1" ht="19.5" customHeight="1">
      <c r="A9" s="45"/>
      <c r="B9" s="9" t="s">
        <v>169</v>
      </c>
      <c r="C9" s="9" t="s">
        <v>26</v>
      </c>
      <c r="D9" s="9" t="s">
        <v>169</v>
      </c>
      <c r="E9" s="9" t="s">
        <v>26</v>
      </c>
      <c r="F9" s="9" t="s">
        <v>28</v>
      </c>
      <c r="G9" s="54" t="s">
        <v>25</v>
      </c>
    </row>
    <row r="10" spans="1:7" ht="19.5" customHeight="1">
      <c r="A10" s="46" t="s">
        <v>90</v>
      </c>
      <c r="B10" s="14">
        <v>217500</v>
      </c>
      <c r="C10" s="32">
        <f>B10/$B$23*100</f>
        <v>0.040805077212092845</v>
      </c>
      <c r="D10" s="14">
        <v>229868</v>
      </c>
      <c r="E10" s="32">
        <f>D10/$B$23*100</f>
        <v>0.04312543213144533</v>
      </c>
      <c r="F10" s="27">
        <f>D10-B10</f>
        <v>12368</v>
      </c>
      <c r="G10" s="55">
        <f>F10/B10*100</f>
        <v>5.686436781609196</v>
      </c>
    </row>
    <row r="11" spans="1:7" ht="19.5" customHeight="1">
      <c r="A11" s="47" t="s">
        <v>34</v>
      </c>
      <c r="B11" s="14">
        <v>216367</v>
      </c>
      <c r="C11" s="32">
        <f aca="true" t="shared" si="0" ref="C11:C17">B11/$B$23*100</f>
        <v>0.040592515591489166</v>
      </c>
      <c r="D11" s="14">
        <v>228383</v>
      </c>
      <c r="E11" s="32">
        <f aca="true" t="shared" si="1" ref="E11:E17">D11/$B$23*100</f>
        <v>0.042846831949100696</v>
      </c>
      <c r="F11" s="27">
        <f aca="true" t="shared" si="2" ref="F11:F17">D11-B11</f>
        <v>12016</v>
      </c>
      <c r="G11" s="55">
        <f aca="true" t="shared" si="3" ref="G11:G17">F11/B11*100</f>
        <v>5.553527109032339</v>
      </c>
    </row>
    <row r="12" spans="1:7" ht="19.5" customHeight="1">
      <c r="A12" s="47" t="s">
        <v>94</v>
      </c>
      <c r="B12" s="14">
        <v>238660</v>
      </c>
      <c r="C12" s="32">
        <f t="shared" si="0"/>
        <v>0.04477489529856588</v>
      </c>
      <c r="D12" s="14">
        <v>226686</v>
      </c>
      <c r="E12" s="32">
        <f t="shared" si="1"/>
        <v>0.04252845854207117</v>
      </c>
      <c r="F12" s="27">
        <f t="shared" si="2"/>
        <v>-11974</v>
      </c>
      <c r="G12" s="55">
        <f t="shared" si="3"/>
        <v>-5.017179250817062</v>
      </c>
    </row>
    <row r="13" spans="1:7" ht="19.5" customHeight="1">
      <c r="A13" s="47" t="s">
        <v>23</v>
      </c>
      <c r="B13" s="14">
        <v>231873</v>
      </c>
      <c r="C13" s="32">
        <f t="shared" si="0"/>
        <v>0.043501589279998185</v>
      </c>
      <c r="D13" s="14">
        <v>219902</v>
      </c>
      <c r="E13" s="32">
        <f t="shared" si="1"/>
        <v>0.04125571535215467</v>
      </c>
      <c r="F13" s="27">
        <f t="shared" si="2"/>
        <v>-11971</v>
      </c>
      <c r="G13" s="55">
        <f t="shared" si="3"/>
        <v>-5.162739948161279</v>
      </c>
    </row>
    <row r="14" spans="1:7" ht="19.5" customHeight="1">
      <c r="A14" s="48" t="s">
        <v>9</v>
      </c>
      <c r="B14" s="14">
        <f>B11-B13</f>
        <v>-15506</v>
      </c>
      <c r="C14" s="32">
        <f t="shared" si="0"/>
        <v>-0.002909073688509019</v>
      </c>
      <c r="D14" s="14">
        <f>D11-D13</f>
        <v>8481</v>
      </c>
      <c r="E14" s="32">
        <f t="shared" si="1"/>
        <v>0.0015911165969460205</v>
      </c>
      <c r="F14" s="27">
        <f t="shared" si="2"/>
        <v>23987</v>
      </c>
      <c r="G14" s="55">
        <f t="shared" si="3"/>
        <v>-154.69495679091963</v>
      </c>
    </row>
    <row r="15" spans="1:7" ht="19.5" customHeight="1">
      <c r="A15" s="47" t="s">
        <v>92</v>
      </c>
      <c r="B15" s="14">
        <v>10000</v>
      </c>
      <c r="C15" s="32">
        <f t="shared" si="0"/>
        <v>0.0018760955040042688</v>
      </c>
      <c r="D15" s="14">
        <v>15933</v>
      </c>
      <c r="E15" s="32">
        <f t="shared" si="1"/>
        <v>0.0029891829665300014</v>
      </c>
      <c r="F15" s="27">
        <f t="shared" si="2"/>
        <v>5933</v>
      </c>
      <c r="G15" s="55">
        <f t="shared" si="3"/>
        <v>59.330000000000005</v>
      </c>
    </row>
    <row r="16" spans="1:7" ht="19.5" customHeight="1">
      <c r="A16" s="47" t="s">
        <v>10</v>
      </c>
      <c r="B16" s="14">
        <v>200000</v>
      </c>
      <c r="C16" s="32">
        <f t="shared" si="0"/>
        <v>0.037521910080085374</v>
      </c>
      <c r="D16" s="14">
        <v>216694</v>
      </c>
      <c r="E16" s="32">
        <f t="shared" si="1"/>
        <v>0.0406538639144701</v>
      </c>
      <c r="F16" s="27">
        <f t="shared" si="2"/>
        <v>16694</v>
      </c>
      <c r="G16" s="55">
        <f t="shared" si="3"/>
        <v>8.347</v>
      </c>
    </row>
    <row r="17" spans="1:7" ht="19.5" customHeight="1" thickBot="1">
      <c r="A17" s="57" t="s">
        <v>11</v>
      </c>
      <c r="B17" s="68">
        <v>200000</v>
      </c>
      <c r="C17" s="32">
        <f t="shared" si="0"/>
        <v>0.037521910080085374</v>
      </c>
      <c r="D17" s="26">
        <v>203070</v>
      </c>
      <c r="E17" s="32">
        <f t="shared" si="1"/>
        <v>0.03809787139981469</v>
      </c>
      <c r="F17" s="58">
        <f t="shared" si="2"/>
        <v>3070</v>
      </c>
      <c r="G17" s="59">
        <f t="shared" si="3"/>
        <v>1.5350000000000001</v>
      </c>
    </row>
    <row r="18" spans="1:7" ht="19.5" customHeight="1" thickBot="1">
      <c r="A18" s="60" t="s">
        <v>18</v>
      </c>
      <c r="B18" s="61" t="s">
        <v>182</v>
      </c>
      <c r="C18" s="62"/>
      <c r="D18" s="62"/>
      <c r="E18" s="62"/>
      <c r="F18" s="62"/>
      <c r="G18" s="63"/>
    </row>
    <row r="21" spans="1:3" ht="12.75">
      <c r="A21" s="172" t="s">
        <v>149</v>
      </c>
      <c r="B21" s="173"/>
      <c r="C21" s="174"/>
    </row>
    <row r="22" spans="1:3" ht="12.75">
      <c r="A22" s="24" t="s">
        <v>26</v>
      </c>
      <c r="B22" s="24" t="s">
        <v>80</v>
      </c>
      <c r="C22" s="24"/>
    </row>
    <row r="23" spans="1:3" ht="13.5">
      <c r="A23" s="2">
        <v>2009</v>
      </c>
      <c r="B23" s="21">
        <f>B25</f>
        <v>533021905.26315796</v>
      </c>
      <c r="C23" s="114" t="s">
        <v>150</v>
      </c>
    </row>
    <row r="24" spans="1:2" ht="12.75">
      <c r="A24" s="119"/>
      <c r="B24" s="119"/>
    </row>
    <row r="25" spans="1:2" ht="13.5">
      <c r="A25" s="113" t="s">
        <v>170</v>
      </c>
      <c r="B25" s="17">
        <f>I!C42/1.14</f>
        <v>533021905.26315796</v>
      </c>
    </row>
  </sheetData>
  <mergeCells count="6">
    <mergeCell ref="A21:C21"/>
    <mergeCell ref="F6:G6"/>
    <mergeCell ref="B6:D6"/>
    <mergeCell ref="A2:G2"/>
    <mergeCell ref="A3:G3"/>
    <mergeCell ref="A4:G4"/>
  </mergeCells>
  <printOptions horizontalCentered="1"/>
  <pageMargins left="0.3937007874015748" right="1.1811023622047245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75" zoomScaleNormal="75" workbookViewId="0" topLeftCell="A19">
      <selection activeCell="B37" sqref="B37"/>
    </sheetView>
  </sheetViews>
  <sheetFormatPr defaultColWidth="9.140625" defaultRowHeight="12.75"/>
  <cols>
    <col min="1" max="1" width="36.00390625" style="1" customWidth="1"/>
    <col min="2" max="11" width="8.7109375" style="1" customWidth="1"/>
    <col min="12" max="12" width="5.140625" style="1" bestFit="1" customWidth="1"/>
    <col min="13" max="16384" width="9.140625" style="1" customWidth="1"/>
  </cols>
  <sheetData>
    <row r="1" ht="19.5" customHeight="1">
      <c r="O1" s="16"/>
    </row>
    <row r="2" spans="1:12" ht="18.75">
      <c r="A2" s="168" t="s">
        <v>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t="18.75">
      <c r="A3" s="168" t="s">
        <v>33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18.75">
      <c r="A4" s="168" t="s">
        <v>32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5" spans="1:8" ht="19.5" thickBot="1">
      <c r="A5" s="4"/>
      <c r="B5" s="4"/>
      <c r="C5" s="4"/>
      <c r="D5" s="4"/>
      <c r="E5" s="4"/>
      <c r="F5" s="4"/>
      <c r="G5" s="4"/>
      <c r="H5" s="4"/>
    </row>
    <row r="6" spans="1:12" s="6" customFormat="1" ht="19.5" customHeight="1" thickBot="1">
      <c r="A6" s="64" t="s">
        <v>0</v>
      </c>
      <c r="B6" s="169" t="s">
        <v>2</v>
      </c>
      <c r="C6" s="170"/>
      <c r="D6" s="170"/>
      <c r="E6" s="170"/>
      <c r="F6" s="170"/>
      <c r="G6" s="170"/>
      <c r="H6" s="170"/>
      <c r="I6" s="169" t="s">
        <v>1</v>
      </c>
      <c r="J6" s="170"/>
      <c r="K6" s="170">
        <v>2011</v>
      </c>
      <c r="L6" s="171"/>
    </row>
    <row r="7" spans="1:12" s="11" customFormat="1" ht="19.5" customHeight="1" thickBot="1">
      <c r="A7" s="7"/>
      <c r="B7" s="10"/>
      <c r="C7" s="10"/>
      <c r="D7" s="10"/>
      <c r="E7" s="10"/>
      <c r="F7" s="10"/>
      <c r="G7" s="10"/>
      <c r="H7" s="10"/>
      <c r="I7"/>
      <c r="J7"/>
      <c r="K7" s="167" t="s">
        <v>93</v>
      </c>
      <c r="L7" s="167"/>
    </row>
    <row r="8" spans="1:12" s="6" customFormat="1" ht="19.5" customHeight="1">
      <c r="A8" s="65" t="s">
        <v>12</v>
      </c>
      <c r="B8" s="175" t="s">
        <v>35</v>
      </c>
      <c r="C8" s="176"/>
      <c r="D8" s="176"/>
      <c r="E8" s="176"/>
      <c r="F8" s="176"/>
      <c r="G8" s="176"/>
      <c r="H8" s="176"/>
      <c r="I8" s="176"/>
      <c r="J8" s="176"/>
      <c r="K8" s="176"/>
      <c r="L8" s="178"/>
    </row>
    <row r="9" spans="1:12" s="6" customFormat="1" ht="19.5" customHeight="1">
      <c r="A9" s="45"/>
      <c r="B9" s="9">
        <v>2008</v>
      </c>
      <c r="C9" s="9">
        <v>2009</v>
      </c>
      <c r="D9" s="9" t="s">
        <v>25</v>
      </c>
      <c r="E9" s="9">
        <v>2010</v>
      </c>
      <c r="F9" s="9" t="s">
        <v>25</v>
      </c>
      <c r="G9" s="9">
        <v>2011</v>
      </c>
      <c r="H9" s="9" t="s">
        <v>25</v>
      </c>
      <c r="I9" s="9">
        <v>2012</v>
      </c>
      <c r="J9" s="9" t="s">
        <v>25</v>
      </c>
      <c r="K9" s="9">
        <v>2013</v>
      </c>
      <c r="L9" s="38" t="s">
        <v>25</v>
      </c>
    </row>
    <row r="10" spans="1:12" ht="19.5" customHeight="1">
      <c r="A10" s="46" t="s">
        <v>90</v>
      </c>
      <c r="B10" s="14">
        <v>219217</v>
      </c>
      <c r="C10" s="14">
        <f>'II'!D10</f>
        <v>229868</v>
      </c>
      <c r="D10" s="25">
        <f>(C10/B10)*100-100</f>
        <v>4.858656034887801</v>
      </c>
      <c r="E10" s="15">
        <v>239500</v>
      </c>
      <c r="F10" s="25">
        <f>E10/C10*100-100</f>
        <v>4.19023091513391</v>
      </c>
      <c r="G10" s="27">
        <f>I!B12</f>
        <v>279000</v>
      </c>
      <c r="H10" s="20">
        <f>G10/E10*100-100</f>
        <v>16.49269311064718</v>
      </c>
      <c r="I10" s="27">
        <f>I!E12</f>
        <v>305000</v>
      </c>
      <c r="J10" s="20">
        <f>I10/G10*100-100</f>
        <v>9.318996415770613</v>
      </c>
      <c r="K10" s="27">
        <f>I!H12</f>
        <v>334500</v>
      </c>
      <c r="L10" s="55">
        <f>K10/I10*100-100</f>
        <v>9.67213114754098</v>
      </c>
    </row>
    <row r="11" spans="1:12" ht="19.5" customHeight="1">
      <c r="A11" s="47" t="s">
        <v>7</v>
      </c>
      <c r="B11" s="14">
        <v>217327</v>
      </c>
      <c r="C11" s="14">
        <f>'II'!D11</f>
        <v>228383</v>
      </c>
      <c r="D11" s="25">
        <f aca="true" t="shared" si="0" ref="D11:D17">(C11/B11)*100-100</f>
        <v>5.087264812931664</v>
      </c>
      <c r="E11" s="15">
        <v>238070</v>
      </c>
      <c r="F11" s="25">
        <f aca="true" t="shared" si="1" ref="F11:F17">E11/C11*100-100</f>
        <v>4.241559135312173</v>
      </c>
      <c r="G11" s="27">
        <f>I!B13</f>
        <v>277313</v>
      </c>
      <c r="H11" s="20">
        <f aca="true" t="shared" si="2" ref="H11:H17">G11/E11*100-100</f>
        <v>16.483807283572062</v>
      </c>
      <c r="I11" s="27">
        <f>I!E13</f>
        <v>303113</v>
      </c>
      <c r="J11" s="20">
        <f aca="true" t="shared" si="3" ref="J11:J17">I11/G11*100-100</f>
        <v>9.303566727849045</v>
      </c>
      <c r="K11" s="27">
        <f>I!H13</f>
        <v>332390</v>
      </c>
      <c r="L11" s="55">
        <f aca="true" t="shared" si="4" ref="L11:L17">K11/I11*100-100</f>
        <v>9.658774120542503</v>
      </c>
    </row>
    <row r="12" spans="1:12" ht="19.5" customHeight="1">
      <c r="A12" s="47" t="s">
        <v>91</v>
      </c>
      <c r="B12" s="14">
        <v>212493</v>
      </c>
      <c r="C12" s="14">
        <f>'II'!D12</f>
        <v>226686</v>
      </c>
      <c r="D12" s="25">
        <f t="shared" si="0"/>
        <v>6.679278846832588</v>
      </c>
      <c r="E12" s="15">
        <v>239500</v>
      </c>
      <c r="F12" s="25">
        <f t="shared" si="1"/>
        <v>5.652753147525644</v>
      </c>
      <c r="G12" s="27">
        <f>I!B14</f>
        <v>279000</v>
      </c>
      <c r="H12" s="20">
        <f t="shared" si="2"/>
        <v>16.49269311064718</v>
      </c>
      <c r="I12" s="27">
        <f>I!E14</f>
        <v>305000</v>
      </c>
      <c r="J12" s="20">
        <f t="shared" si="3"/>
        <v>9.318996415770613</v>
      </c>
      <c r="K12" s="27">
        <f>I!H14</f>
        <v>334500</v>
      </c>
      <c r="L12" s="55">
        <f t="shared" si="4"/>
        <v>9.67213114754098</v>
      </c>
    </row>
    <row r="13" spans="1:12" ht="19.5" customHeight="1">
      <c r="A13" s="47" t="s">
        <v>8</v>
      </c>
      <c r="B13" s="14">
        <v>205696</v>
      </c>
      <c r="C13" s="14">
        <f>'II'!D13</f>
        <v>219902</v>
      </c>
      <c r="D13" s="25">
        <f t="shared" si="0"/>
        <v>6.9063083385189685</v>
      </c>
      <c r="E13" s="15">
        <v>232651</v>
      </c>
      <c r="F13" s="25">
        <f t="shared" si="1"/>
        <v>5.79758255950378</v>
      </c>
      <c r="G13" s="27">
        <f>I!B15</f>
        <v>270570</v>
      </c>
      <c r="H13" s="20">
        <f t="shared" si="2"/>
        <v>16.29866194428564</v>
      </c>
      <c r="I13" s="27">
        <f>I!E15</f>
        <v>296459</v>
      </c>
      <c r="J13" s="20">
        <f t="shared" si="3"/>
        <v>9.568318734523416</v>
      </c>
      <c r="K13" s="27">
        <f>I!H15</f>
        <v>325743</v>
      </c>
      <c r="L13" s="55">
        <f t="shared" si="4"/>
        <v>9.877925784003864</v>
      </c>
    </row>
    <row r="14" spans="1:12" ht="19.5" customHeight="1">
      <c r="A14" s="48" t="s">
        <v>9</v>
      </c>
      <c r="B14" s="14">
        <f>B11-B13</f>
        <v>11631</v>
      </c>
      <c r="C14" s="14">
        <f>'II'!D14</f>
        <v>8481</v>
      </c>
      <c r="D14" s="25">
        <f t="shared" si="0"/>
        <v>-27.08279597627032</v>
      </c>
      <c r="E14" s="15">
        <f>E11-E13</f>
        <v>5419</v>
      </c>
      <c r="F14" s="25">
        <f t="shared" si="1"/>
        <v>-36.10423299139253</v>
      </c>
      <c r="G14" s="27">
        <f>I!B16</f>
        <v>6743</v>
      </c>
      <c r="H14" s="20">
        <f t="shared" si="2"/>
        <v>24.432552131389556</v>
      </c>
      <c r="I14" s="27">
        <f>I!E16</f>
        <v>6654</v>
      </c>
      <c r="J14" s="20">
        <f t="shared" si="3"/>
        <v>-1.3198872905234964</v>
      </c>
      <c r="K14" s="27">
        <f>I!H16</f>
        <v>6647</v>
      </c>
      <c r="L14" s="55">
        <f t="shared" si="4"/>
        <v>-0.1051998797715612</v>
      </c>
    </row>
    <row r="15" spans="1:12" ht="19.5" customHeight="1">
      <c r="A15" s="47" t="s">
        <v>92</v>
      </c>
      <c r="B15" s="14">
        <v>20218</v>
      </c>
      <c r="C15" s="14">
        <f>'II'!D15</f>
        <v>15933</v>
      </c>
      <c r="D15" s="25">
        <f t="shared" si="0"/>
        <v>-21.19398555742407</v>
      </c>
      <c r="E15" s="15">
        <v>12000</v>
      </c>
      <c r="F15" s="25">
        <f t="shared" si="1"/>
        <v>-24.68461683298814</v>
      </c>
      <c r="G15" s="27">
        <f>I!B17</f>
        <v>13000</v>
      </c>
      <c r="H15" s="20">
        <f t="shared" si="2"/>
        <v>8.333333333333329</v>
      </c>
      <c r="I15" s="27">
        <f>I!E17</f>
        <v>14000</v>
      </c>
      <c r="J15" s="20">
        <f t="shared" si="3"/>
        <v>7.692307692307693</v>
      </c>
      <c r="K15" s="27">
        <f>I!H17</f>
        <v>15000</v>
      </c>
      <c r="L15" s="55">
        <f t="shared" si="4"/>
        <v>7.142857142857139</v>
      </c>
    </row>
    <row r="16" spans="1:12" ht="19.5" customHeight="1">
      <c r="A16" s="47" t="s">
        <v>10</v>
      </c>
      <c r="B16" s="14">
        <v>203196</v>
      </c>
      <c r="C16" s="14">
        <f>'II'!D16</f>
        <v>216694</v>
      </c>
      <c r="D16" s="25">
        <f t="shared" si="0"/>
        <v>6.6428473001437</v>
      </c>
      <c r="E16" s="15">
        <v>228000</v>
      </c>
      <c r="F16" s="25">
        <f t="shared" si="1"/>
        <v>5.217495639011702</v>
      </c>
      <c r="G16" s="27">
        <f>I!B18</f>
        <v>241000</v>
      </c>
      <c r="H16" s="20">
        <f t="shared" si="2"/>
        <v>5.701754385964918</v>
      </c>
      <c r="I16" s="27">
        <f>I!E18</f>
        <v>255000</v>
      </c>
      <c r="J16" s="20">
        <f t="shared" si="3"/>
        <v>5.809128630705402</v>
      </c>
      <c r="K16" s="27">
        <f>I!H18</f>
        <v>270000</v>
      </c>
      <c r="L16" s="55">
        <f t="shared" si="4"/>
        <v>5.882352941176478</v>
      </c>
    </row>
    <row r="17" spans="1:12" ht="19.5" customHeight="1" thickBot="1">
      <c r="A17" s="66" t="s">
        <v>11</v>
      </c>
      <c r="B17" s="161">
        <v>187137</v>
      </c>
      <c r="C17" s="161">
        <f>'II'!D17</f>
        <v>203070</v>
      </c>
      <c r="D17" s="67">
        <f t="shared" si="0"/>
        <v>8.514083265201421</v>
      </c>
      <c r="E17" s="151">
        <f>E16</f>
        <v>228000</v>
      </c>
      <c r="F17" s="67">
        <f t="shared" si="1"/>
        <v>12.276554882552816</v>
      </c>
      <c r="G17" s="69">
        <f>I!B19</f>
        <v>241000</v>
      </c>
      <c r="H17" s="70">
        <f t="shared" si="2"/>
        <v>5.701754385964918</v>
      </c>
      <c r="I17" s="69">
        <f>I!E19</f>
        <v>255000</v>
      </c>
      <c r="J17" s="70">
        <f t="shared" si="3"/>
        <v>5.809128630705402</v>
      </c>
      <c r="K17" s="69">
        <f>I!H19</f>
        <v>270000</v>
      </c>
      <c r="L17" s="71">
        <f t="shared" si="4"/>
        <v>5.882352941176478</v>
      </c>
    </row>
    <row r="18" ht="8.25" customHeight="1" thickBot="1"/>
    <row r="19" spans="1:12" s="6" customFormat="1" ht="19.5" customHeight="1">
      <c r="A19" s="65" t="s">
        <v>12</v>
      </c>
      <c r="B19" s="175" t="s">
        <v>36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8"/>
    </row>
    <row r="20" spans="1:12" s="6" customFormat="1" ht="19.5" customHeight="1">
      <c r="A20" s="45"/>
      <c r="B20" s="9">
        <f>B9</f>
        <v>2008</v>
      </c>
      <c r="C20" s="9">
        <f aca="true" t="shared" si="5" ref="C20:L20">C9</f>
        <v>2009</v>
      </c>
      <c r="D20" s="9" t="str">
        <f t="shared" si="5"/>
        <v>%</v>
      </c>
      <c r="E20" s="9">
        <f t="shared" si="5"/>
        <v>2010</v>
      </c>
      <c r="F20" s="9" t="str">
        <f t="shared" si="5"/>
        <v>%</v>
      </c>
      <c r="G20" s="9">
        <f t="shared" si="5"/>
        <v>2011</v>
      </c>
      <c r="H20" s="9" t="str">
        <f t="shared" si="5"/>
        <v>%</v>
      </c>
      <c r="I20" s="9">
        <f t="shared" si="5"/>
        <v>2012</v>
      </c>
      <c r="J20" s="9" t="str">
        <f t="shared" si="5"/>
        <v>%</v>
      </c>
      <c r="K20" s="9">
        <f t="shared" si="5"/>
        <v>2013</v>
      </c>
      <c r="L20" s="9" t="str">
        <f t="shared" si="5"/>
        <v>%</v>
      </c>
    </row>
    <row r="21" spans="1:12" ht="19.5" customHeight="1">
      <c r="A21" s="46" t="s">
        <v>90</v>
      </c>
      <c r="B21" s="14">
        <f aca="true" t="shared" si="6" ref="B21:B28">B10/$B$35</f>
        <v>207003.77714825308</v>
      </c>
      <c r="C21" s="14">
        <f aca="true" t="shared" si="7" ref="C21:C28">C10/$B$36</f>
        <v>220370.05081008535</v>
      </c>
      <c r="D21" s="25">
        <f aca="true" t="shared" si="8" ref="D21:D28">(C21/B21)*100-100</f>
        <v>6.45701921287143</v>
      </c>
      <c r="E21" s="14">
        <f aca="true" t="shared" si="9" ref="E21:E28">E10/$B$37</f>
        <v>229186.60287081343</v>
      </c>
      <c r="F21" s="25">
        <f>(E21/C21)*100-100</f>
        <v>4.000794131651844</v>
      </c>
      <c r="G21" s="14">
        <f aca="true" t="shared" si="10" ref="G21:G28">G10/$B$38</f>
        <v>255488.6563952291</v>
      </c>
      <c r="H21" s="25">
        <f>(G21/E21)*100-100</f>
        <v>11.476261349901634</v>
      </c>
      <c r="I21" s="14">
        <f aca="true" t="shared" si="11" ref="I21:I28">I10/$B$39</f>
        <v>267270.46423674736</v>
      </c>
      <c r="J21" s="25">
        <f>(I21/G21)*100-100</f>
        <v>4.611479823703931</v>
      </c>
      <c r="K21" s="14">
        <f aca="true" t="shared" si="12" ref="K21:K28">K10/$B$40</f>
        <v>280498.7694319303</v>
      </c>
      <c r="L21" s="162">
        <f>(K21/I21)*100-100</f>
        <v>4.9494077966899255</v>
      </c>
    </row>
    <row r="22" spans="1:12" ht="19.5" customHeight="1">
      <c r="A22" s="47" t="s">
        <v>7</v>
      </c>
      <c r="B22" s="14">
        <f t="shared" si="6"/>
        <v>205219.074598678</v>
      </c>
      <c r="C22" s="14">
        <f t="shared" si="7"/>
        <v>218946.4097401975</v>
      </c>
      <c r="D22" s="25">
        <f t="shared" si="8"/>
        <v>6.68911268037067</v>
      </c>
      <c r="E22" s="14">
        <f t="shared" si="9"/>
        <v>227818.18181818182</v>
      </c>
      <c r="F22" s="25">
        <f aca="true" t="shared" si="13" ref="F22:F28">(E22/C22)*100-100</f>
        <v>4.052029027793424</v>
      </c>
      <c r="G22" s="14">
        <f t="shared" si="10"/>
        <v>253943.81996749164</v>
      </c>
      <c r="H22" s="25">
        <f aca="true" t="shared" si="14" ref="H22:H28">(G22/E22)*100-100</f>
        <v>11.467758166097681</v>
      </c>
      <c r="I22" s="14">
        <f t="shared" si="11"/>
        <v>265616.89254489576</v>
      </c>
      <c r="J22" s="25">
        <f aca="true" t="shared" si="15" ref="J22:J28">(I22/G22)*100-100</f>
        <v>4.596714572104361</v>
      </c>
      <c r="K22" s="14">
        <f t="shared" si="12"/>
        <v>278729.40499694867</v>
      </c>
      <c r="L22" s="162">
        <f aca="true" t="shared" si="16" ref="L22:L28">(K22/I22)*100-100</f>
        <v>4.936625952672259</v>
      </c>
    </row>
    <row r="23" spans="1:12" ht="19.5" customHeight="1">
      <c r="A23" s="47" t="s">
        <v>91</v>
      </c>
      <c r="B23" s="14">
        <f t="shared" si="6"/>
        <v>200654.3909348442</v>
      </c>
      <c r="C23" s="14">
        <f t="shared" si="7"/>
        <v>217319.5283290193</v>
      </c>
      <c r="D23" s="25">
        <f t="shared" si="8"/>
        <v>8.30539382494078</v>
      </c>
      <c r="E23" s="14">
        <f t="shared" si="9"/>
        <v>229186.60287081343</v>
      </c>
      <c r="F23" s="25">
        <f t="shared" si="13"/>
        <v>5.4606572327119665</v>
      </c>
      <c r="G23" s="14">
        <f t="shared" si="10"/>
        <v>255488.6563952291</v>
      </c>
      <c r="H23" s="25">
        <f t="shared" si="14"/>
        <v>11.476261349901634</v>
      </c>
      <c r="I23" s="14">
        <f t="shared" si="11"/>
        <v>267270.46423674736</v>
      </c>
      <c r="J23" s="25">
        <f t="shared" si="15"/>
        <v>4.611479823703931</v>
      </c>
      <c r="K23" s="14">
        <f t="shared" si="12"/>
        <v>280498.7694319303</v>
      </c>
      <c r="L23" s="162">
        <f t="shared" si="16"/>
        <v>4.9494077966899255</v>
      </c>
    </row>
    <row r="24" spans="1:12" ht="19.5" customHeight="1">
      <c r="A24" s="47" t="s">
        <v>8</v>
      </c>
      <c r="B24" s="14">
        <f t="shared" si="6"/>
        <v>194236.07176581683</v>
      </c>
      <c r="C24" s="14">
        <f t="shared" si="7"/>
        <v>210815.837407727</v>
      </c>
      <c r="D24" s="25">
        <f t="shared" si="8"/>
        <v>8.535883932980141</v>
      </c>
      <c r="E24" s="14">
        <f t="shared" si="9"/>
        <v>222632.53588516748</v>
      </c>
      <c r="F24" s="25">
        <f t="shared" si="13"/>
        <v>5.605223318486495</v>
      </c>
      <c r="G24" s="14">
        <f t="shared" si="10"/>
        <v>247769.052906298</v>
      </c>
      <c r="H24" s="25">
        <f t="shared" si="14"/>
        <v>11.290585592617859</v>
      </c>
      <c r="I24" s="14">
        <f t="shared" si="11"/>
        <v>259786.01494151435</v>
      </c>
      <c r="J24" s="25">
        <f t="shared" si="15"/>
        <v>4.850065774663534</v>
      </c>
      <c r="K24" s="14">
        <f t="shared" si="12"/>
        <v>273155.4877460846</v>
      </c>
      <c r="L24" s="162">
        <f t="shared" si="16"/>
        <v>5.146340463161607</v>
      </c>
    </row>
    <row r="25" spans="1:12" ht="19.5" customHeight="1">
      <c r="A25" s="48" t="s">
        <v>9</v>
      </c>
      <c r="B25" s="14">
        <f t="shared" si="6"/>
        <v>10983.00283286119</v>
      </c>
      <c r="C25" s="14">
        <f t="shared" si="7"/>
        <v>8130.572332470521</v>
      </c>
      <c r="D25" s="25">
        <f t="shared" si="8"/>
        <v>-25.971317168891048</v>
      </c>
      <c r="E25" s="14">
        <f t="shared" si="9"/>
        <v>5185.645933014354</v>
      </c>
      <c r="F25" s="25">
        <f t="shared" si="13"/>
        <v>-36.22040711322636</v>
      </c>
      <c r="G25" s="14">
        <f t="shared" si="10"/>
        <v>6174.7670611936555</v>
      </c>
      <c r="H25" s="25">
        <f t="shared" si="14"/>
        <v>19.074212565923034</v>
      </c>
      <c r="I25" s="14">
        <f t="shared" si="11"/>
        <v>5830.8776033813665</v>
      </c>
      <c r="J25" s="25">
        <f t="shared" si="15"/>
        <v>-5.569270134472276</v>
      </c>
      <c r="K25" s="14">
        <f t="shared" si="12"/>
        <v>5573.917250864099</v>
      </c>
      <c r="L25" s="162">
        <f t="shared" si="16"/>
        <v>-4.406889837101957</v>
      </c>
    </row>
    <row r="26" spans="1:12" ht="19.5" customHeight="1">
      <c r="A26" s="47" t="s">
        <v>92</v>
      </c>
      <c r="B26" s="14">
        <f t="shared" si="6"/>
        <v>19091.595845136922</v>
      </c>
      <c r="C26" s="14">
        <f t="shared" si="7"/>
        <v>15274.662064998563</v>
      </c>
      <c r="D26" s="25">
        <f t="shared" si="8"/>
        <v>-19.99274346209576</v>
      </c>
      <c r="E26" s="14">
        <f t="shared" si="9"/>
        <v>11483.253588516747</v>
      </c>
      <c r="F26" s="25">
        <f t="shared" si="13"/>
        <v>-24.821553893291807</v>
      </c>
      <c r="G26" s="14">
        <f t="shared" si="10"/>
        <v>11904.489366085943</v>
      </c>
      <c r="H26" s="25">
        <f t="shared" si="14"/>
        <v>3.668261562998424</v>
      </c>
      <c r="I26" s="14">
        <f t="shared" si="11"/>
        <v>12268.15245676873</v>
      </c>
      <c r="J26" s="25">
        <f t="shared" si="15"/>
        <v>3.054839896945154</v>
      </c>
      <c r="K26" s="14">
        <f t="shared" si="12"/>
        <v>12578.420153898222</v>
      </c>
      <c r="L26" s="162">
        <f t="shared" si="16"/>
        <v>2.529049897470955</v>
      </c>
    </row>
    <row r="27" spans="1:12" ht="19.5" customHeight="1">
      <c r="A27" s="47" t="s">
        <v>10</v>
      </c>
      <c r="B27" s="14">
        <f t="shared" si="6"/>
        <v>191875.35410764875</v>
      </c>
      <c r="C27" s="14">
        <f t="shared" si="7"/>
        <v>207740.3892244272</v>
      </c>
      <c r="D27" s="25">
        <f t="shared" si="8"/>
        <v>8.26840695125317</v>
      </c>
      <c r="E27" s="14">
        <f t="shared" si="9"/>
        <v>218181.8181818182</v>
      </c>
      <c r="F27" s="25">
        <f t="shared" si="13"/>
        <v>5.0261911014862335</v>
      </c>
      <c r="G27" s="14">
        <f t="shared" si="10"/>
        <v>220690.91824820865</v>
      </c>
      <c r="H27" s="25">
        <f t="shared" si="14"/>
        <v>1.1500041970956119</v>
      </c>
      <c r="I27" s="14">
        <f t="shared" si="11"/>
        <v>223455.63403400188</v>
      </c>
      <c r="J27" s="25">
        <f t="shared" si="15"/>
        <v>1.2527546705314734</v>
      </c>
      <c r="K27" s="14">
        <f t="shared" si="12"/>
        <v>226411.56277016798</v>
      </c>
      <c r="L27" s="162">
        <f t="shared" si="16"/>
        <v>1.3228257810301187</v>
      </c>
    </row>
    <row r="28" spans="1:12" ht="19.5" customHeight="1" thickBot="1">
      <c r="A28" s="57" t="s">
        <v>11</v>
      </c>
      <c r="B28" s="14">
        <f t="shared" si="6"/>
        <v>176711.04815864025</v>
      </c>
      <c r="C28" s="14">
        <f t="shared" si="7"/>
        <v>194679.32125395458</v>
      </c>
      <c r="D28" s="163">
        <f t="shared" si="8"/>
        <v>10.16816621402387</v>
      </c>
      <c r="E28" s="14">
        <f t="shared" si="9"/>
        <v>218181.8181818182</v>
      </c>
      <c r="F28" s="163">
        <f t="shared" si="13"/>
        <v>12.072415691857259</v>
      </c>
      <c r="G28" s="14">
        <f t="shared" si="10"/>
        <v>220690.91824820865</v>
      </c>
      <c r="H28" s="163">
        <f t="shared" si="14"/>
        <v>1.1500041970956119</v>
      </c>
      <c r="I28" s="14">
        <f t="shared" si="11"/>
        <v>223455.63403400188</v>
      </c>
      <c r="J28" s="163">
        <f t="shared" si="15"/>
        <v>1.2527546705314734</v>
      </c>
      <c r="K28" s="14">
        <f t="shared" si="12"/>
        <v>226411.56277016798</v>
      </c>
      <c r="L28" s="164">
        <f t="shared" si="16"/>
        <v>1.3228257810301187</v>
      </c>
    </row>
    <row r="29" spans="1:12" ht="19.5" customHeight="1" thickBot="1">
      <c r="A29" s="60" t="s">
        <v>18</v>
      </c>
      <c r="B29" s="61" t="s">
        <v>183</v>
      </c>
      <c r="C29" s="62"/>
      <c r="D29" s="62"/>
      <c r="E29" s="62"/>
      <c r="F29" s="62"/>
      <c r="G29" s="62"/>
      <c r="H29" s="62"/>
      <c r="I29" s="62"/>
      <c r="J29" s="62"/>
      <c r="K29" s="62"/>
      <c r="L29" s="63"/>
    </row>
    <row r="33" ht="12.75">
      <c r="A33" s="1" t="s">
        <v>79</v>
      </c>
    </row>
    <row r="35" spans="1:2" ht="12.75">
      <c r="A35" s="1" t="s">
        <v>164</v>
      </c>
      <c r="B35" s="105">
        <v>1.059</v>
      </c>
    </row>
    <row r="36" spans="1:2" ht="12.75">
      <c r="A36" s="1" t="s">
        <v>186</v>
      </c>
      <c r="B36" s="105">
        <v>1.0431</v>
      </c>
    </row>
    <row r="37" spans="1:3" ht="12.75">
      <c r="A37" s="1" t="s">
        <v>151</v>
      </c>
      <c r="B37" s="105">
        <v>1.045</v>
      </c>
      <c r="C37" s="1" t="s">
        <v>159</v>
      </c>
    </row>
    <row r="38" spans="1:3" ht="12.75">
      <c r="A38" s="1" t="s">
        <v>158</v>
      </c>
      <c r="B38" s="105">
        <f>1.045*B37</f>
        <v>1.0920249999999998</v>
      </c>
      <c r="C38" s="1" t="s">
        <v>156</v>
      </c>
    </row>
    <row r="39" spans="1:3" ht="12.75">
      <c r="A39" s="1" t="s">
        <v>163</v>
      </c>
      <c r="B39" s="105">
        <f>1.045*B38</f>
        <v>1.1411661249999998</v>
      </c>
      <c r="C39" s="1" t="s">
        <v>157</v>
      </c>
    </row>
    <row r="40" spans="1:3" ht="12.75">
      <c r="A40" s="1" t="s">
        <v>171</v>
      </c>
      <c r="B40" s="105">
        <f>1.045*B39</f>
        <v>1.1925186006249997</v>
      </c>
      <c r="C40" s="1" t="s">
        <v>172</v>
      </c>
    </row>
    <row r="41" ht="12.75"/>
  </sheetData>
  <mergeCells count="9">
    <mergeCell ref="A2:L2"/>
    <mergeCell ref="A3:L3"/>
    <mergeCell ref="A4:L4"/>
    <mergeCell ref="B8:L8"/>
    <mergeCell ref="B19:L19"/>
    <mergeCell ref="I6:J6"/>
    <mergeCell ref="B6:H6"/>
    <mergeCell ref="K6:L6"/>
    <mergeCell ref="K7:L7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8"/>
  <sheetViews>
    <sheetView workbookViewId="0" topLeftCell="A4">
      <selection activeCell="F14" sqref="F14"/>
    </sheetView>
  </sheetViews>
  <sheetFormatPr defaultColWidth="9.140625" defaultRowHeight="12.75"/>
  <cols>
    <col min="1" max="1" width="30.00390625" style="0" customWidth="1"/>
    <col min="2" max="12" width="8.7109375" style="0" customWidth="1"/>
  </cols>
  <sheetData>
    <row r="1" ht="19.5" customHeight="1"/>
    <row r="2" ht="19.5" customHeight="1"/>
    <row r="3" ht="19.5" customHeight="1">
      <c r="G3" s="16"/>
    </row>
    <row r="4" spans="1:8" ht="19.5" customHeight="1">
      <c r="A4" s="119"/>
      <c r="B4" s="119"/>
      <c r="H4" s="16"/>
    </row>
    <row r="5" spans="1:8" ht="19.5" customHeight="1">
      <c r="A5" s="119"/>
      <c r="B5" s="119"/>
      <c r="H5" s="16"/>
    </row>
    <row r="6" spans="1:12" s="1" customFormat="1" ht="18.75">
      <c r="A6" s="168" t="s">
        <v>3</v>
      </c>
      <c r="B6" s="168"/>
      <c r="C6" s="168"/>
      <c r="D6" s="168"/>
      <c r="E6" s="168"/>
      <c r="F6" s="168"/>
      <c r="G6" s="168"/>
      <c r="H6" s="4"/>
      <c r="I6" s="4"/>
      <c r="J6" s="4"/>
      <c r="K6" s="4"/>
      <c r="L6" s="4"/>
    </row>
    <row r="7" spans="1:12" s="1" customFormat="1" ht="18.75">
      <c r="A7" s="168" t="s">
        <v>37</v>
      </c>
      <c r="B7" s="168"/>
      <c r="C7" s="168"/>
      <c r="D7" s="168"/>
      <c r="E7" s="168"/>
      <c r="F7" s="168"/>
      <c r="G7" s="168"/>
      <c r="H7" s="4"/>
      <c r="I7" s="4"/>
      <c r="J7" s="4"/>
      <c r="K7" s="4"/>
      <c r="L7" s="4"/>
    </row>
    <row r="8" spans="1:12" s="1" customFormat="1" ht="18.75">
      <c r="A8" s="168" t="s">
        <v>38</v>
      </c>
      <c r="B8" s="168"/>
      <c r="C8" s="168"/>
      <c r="D8" s="168"/>
      <c r="E8" s="168"/>
      <c r="F8" s="168"/>
      <c r="G8" s="168"/>
      <c r="H8" s="4"/>
      <c r="I8" s="4"/>
      <c r="J8" s="4"/>
      <c r="K8" s="4"/>
      <c r="L8" s="4"/>
    </row>
    <row r="9" s="1" customFormat="1" ht="19.5" customHeight="1" thickBot="1"/>
    <row r="10" spans="1:8" s="6" customFormat="1" ht="19.5" customHeight="1" thickBot="1">
      <c r="A10" s="64" t="s">
        <v>0</v>
      </c>
      <c r="B10" s="169" t="s">
        <v>2</v>
      </c>
      <c r="C10" s="179"/>
      <c r="D10" s="169" t="s">
        <v>1</v>
      </c>
      <c r="E10" s="170"/>
      <c r="F10" s="170">
        <v>2011</v>
      </c>
      <c r="G10" s="171"/>
      <c r="H10"/>
    </row>
    <row r="11" spans="1:7" ht="19.5" customHeight="1" thickBot="1">
      <c r="A11" s="119"/>
      <c r="B11" s="119"/>
      <c r="F11" s="167" t="s">
        <v>93</v>
      </c>
      <c r="G11" s="167"/>
    </row>
    <row r="12" spans="1:7" s="1" customFormat="1" ht="19.5" customHeight="1">
      <c r="A12" s="72" t="s">
        <v>39</v>
      </c>
      <c r="B12" s="51"/>
      <c r="C12" s="51"/>
      <c r="D12" s="51"/>
      <c r="E12" s="51"/>
      <c r="F12" s="51"/>
      <c r="G12" s="73"/>
    </row>
    <row r="13" spans="1:7" s="1" customFormat="1" ht="19.5" customHeight="1">
      <c r="A13" s="74" t="s">
        <v>40</v>
      </c>
      <c r="B13" s="9">
        <v>2009</v>
      </c>
      <c r="C13" s="9" t="s">
        <v>25</v>
      </c>
      <c r="D13" s="9">
        <v>2010</v>
      </c>
      <c r="E13" s="9" t="s">
        <v>25</v>
      </c>
      <c r="F13" s="9">
        <v>2011</v>
      </c>
      <c r="G13" s="38" t="s">
        <v>25</v>
      </c>
    </row>
    <row r="14" spans="1:7" s="1" customFormat="1" ht="19.5" customHeight="1">
      <c r="A14" s="47" t="s">
        <v>41</v>
      </c>
      <c r="B14" s="28">
        <f>199856+50546</f>
        <v>250402</v>
      </c>
      <c r="C14" s="29">
        <f>B14/B17*100</f>
        <v>100</v>
      </c>
      <c r="D14" s="28">
        <f>B14*I!B27+48716</f>
        <v>310386.08999999997</v>
      </c>
      <c r="E14" s="29">
        <f>D14/D17*100</f>
        <v>100</v>
      </c>
      <c r="F14" s="28">
        <f>D14*I!B28+43301</f>
        <v>382250.3699322499</v>
      </c>
      <c r="G14" s="75">
        <f>F14/F17*100</f>
        <v>100</v>
      </c>
    </row>
    <row r="15" spans="1:7" s="1" customFormat="1" ht="19.5" customHeight="1">
      <c r="A15" s="47" t="s">
        <v>42</v>
      </c>
      <c r="B15" s="28">
        <v>0</v>
      </c>
      <c r="C15" s="29">
        <v>0</v>
      </c>
      <c r="D15" s="28">
        <v>0</v>
      </c>
      <c r="E15" s="29">
        <v>0</v>
      </c>
      <c r="F15" s="28">
        <v>0</v>
      </c>
      <c r="G15" s="75">
        <v>0</v>
      </c>
    </row>
    <row r="16" spans="1:7" s="1" customFormat="1" ht="19.5" customHeight="1">
      <c r="A16" s="47" t="s">
        <v>43</v>
      </c>
      <c r="B16" s="28">
        <v>0</v>
      </c>
      <c r="C16" s="29">
        <v>0</v>
      </c>
      <c r="D16" s="28">
        <v>0</v>
      </c>
      <c r="E16" s="29">
        <v>0</v>
      </c>
      <c r="F16" s="28">
        <v>0</v>
      </c>
      <c r="G16" s="75">
        <v>0</v>
      </c>
    </row>
    <row r="17" spans="1:7" s="1" customFormat="1" ht="19.5" customHeight="1" thickBot="1">
      <c r="A17" s="57" t="s">
        <v>44</v>
      </c>
      <c r="B17" s="26">
        <f aca="true" t="shared" si="0" ref="B17:G17">SUM(B14:B16)</f>
        <v>250402</v>
      </c>
      <c r="C17" s="30">
        <f t="shared" si="0"/>
        <v>100</v>
      </c>
      <c r="D17" s="26">
        <f t="shared" si="0"/>
        <v>310386.08999999997</v>
      </c>
      <c r="E17" s="30">
        <f t="shared" si="0"/>
        <v>100</v>
      </c>
      <c r="F17" s="26">
        <f t="shared" si="0"/>
        <v>382250.3699322499</v>
      </c>
      <c r="G17" s="76">
        <f t="shared" si="0"/>
        <v>100</v>
      </c>
    </row>
    <row r="18" spans="1:7" s="1" customFormat="1" ht="19.5" customHeight="1" thickBot="1">
      <c r="A18" s="60" t="s">
        <v>18</v>
      </c>
      <c r="B18" s="77" t="s">
        <v>184</v>
      </c>
      <c r="C18" s="62"/>
      <c r="D18" s="62"/>
      <c r="E18" s="62"/>
      <c r="F18" s="62"/>
      <c r="G18" s="63"/>
    </row>
    <row r="19" s="1" customFormat="1" ht="19.5" customHeight="1"/>
    <row r="20" s="1" customFormat="1" ht="19.5" customHeight="1"/>
    <row r="21" s="1" customFormat="1" ht="19.5" customHeight="1"/>
    <row r="22" s="1" customFormat="1" ht="13.5" customHeight="1"/>
    <row r="23" s="1" customFormat="1" ht="12" customHeight="1"/>
    <row r="24" s="1" customFormat="1" ht="19.5" customHeight="1"/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="1" customFormat="1" ht="19.5" customHeight="1"/>
    <row r="32" s="1" customFormat="1" ht="19.5" customHeight="1"/>
    <row r="33" s="1" customFormat="1" ht="19.5" customHeight="1"/>
    <row r="34" s="1" customFormat="1" ht="19.5" customHeight="1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</sheetData>
  <mergeCells count="7">
    <mergeCell ref="A6:G6"/>
    <mergeCell ref="A7:G7"/>
    <mergeCell ref="A8:G8"/>
    <mergeCell ref="F11:G11"/>
    <mergeCell ref="D10:E10"/>
    <mergeCell ref="F10:G10"/>
    <mergeCell ref="B10:C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0">
      <selection activeCell="B32" sqref="B32"/>
    </sheetView>
  </sheetViews>
  <sheetFormatPr defaultColWidth="9.140625" defaultRowHeight="12.75"/>
  <cols>
    <col min="1" max="1" width="35.7109375" style="0" customWidth="1"/>
    <col min="2" max="2" width="7.7109375" style="0" customWidth="1"/>
    <col min="3" max="12" width="8.7109375" style="0" customWidth="1"/>
  </cols>
  <sheetData>
    <row r="1" ht="19.5" customHeight="1">
      <c r="G1" s="16"/>
    </row>
    <row r="2" ht="19.5" customHeight="1"/>
    <row r="3" ht="19.5" customHeight="1"/>
    <row r="4" spans="1:12" s="1" customFormat="1" ht="18.75">
      <c r="A4" s="168" t="s">
        <v>3</v>
      </c>
      <c r="B4" s="168"/>
      <c r="C4" s="168"/>
      <c r="D4" s="168"/>
      <c r="E4" s="168"/>
      <c r="F4" s="168"/>
      <c r="G4" s="168"/>
      <c r="H4" s="4"/>
      <c r="I4" s="4"/>
      <c r="J4" s="4"/>
      <c r="K4" s="4"/>
      <c r="L4" s="4"/>
    </row>
    <row r="5" spans="1:12" s="1" customFormat="1" ht="18.75">
      <c r="A5" s="168" t="s">
        <v>73</v>
      </c>
      <c r="B5" s="168"/>
      <c r="C5" s="168"/>
      <c r="D5" s="168"/>
      <c r="E5" s="168"/>
      <c r="F5" s="168"/>
      <c r="G5" s="168"/>
      <c r="H5" s="4"/>
      <c r="I5" s="4"/>
      <c r="J5" s="4"/>
      <c r="K5" s="4"/>
      <c r="L5" s="4"/>
    </row>
    <row r="6" spans="1:12" s="1" customFormat="1" ht="18.75">
      <c r="A6" s="168" t="s">
        <v>78</v>
      </c>
      <c r="B6" s="168"/>
      <c r="C6" s="168"/>
      <c r="D6" s="168"/>
      <c r="E6" s="168"/>
      <c r="F6" s="168"/>
      <c r="G6" s="168"/>
      <c r="H6" s="4"/>
      <c r="I6" s="4"/>
      <c r="J6" s="4"/>
      <c r="K6" s="4"/>
      <c r="L6" s="4"/>
    </row>
    <row r="7" spans="1:12" s="1" customFormat="1" ht="18.75">
      <c r="A7" s="168" t="s">
        <v>38</v>
      </c>
      <c r="B7" s="168"/>
      <c r="C7" s="168"/>
      <c r="D7" s="168"/>
      <c r="E7" s="168"/>
      <c r="F7" s="168"/>
      <c r="G7" s="168"/>
      <c r="H7" s="4"/>
      <c r="I7" s="4"/>
      <c r="J7" s="4"/>
      <c r="K7" s="4"/>
      <c r="L7" s="4"/>
    </row>
    <row r="8" s="1" customFormat="1" ht="19.5" customHeight="1" thickBot="1">
      <c r="G8" s="10"/>
    </row>
    <row r="9" spans="1:8" s="6" customFormat="1" ht="19.5" customHeight="1" thickBot="1">
      <c r="A9" s="64" t="s">
        <v>0</v>
      </c>
      <c r="B9" s="169" t="s">
        <v>2</v>
      </c>
      <c r="C9" s="179"/>
      <c r="D9" s="169" t="s">
        <v>1</v>
      </c>
      <c r="E9" s="170"/>
      <c r="F9" s="170">
        <v>2011</v>
      </c>
      <c r="G9" s="171"/>
      <c r="H9"/>
    </row>
    <row r="10" spans="1:7" ht="19.5" customHeight="1" thickBot="1">
      <c r="A10" s="119"/>
      <c r="B10" s="119"/>
      <c r="F10" s="167" t="s">
        <v>93</v>
      </c>
      <c r="G10" s="167"/>
    </row>
    <row r="11" spans="1:7" s="1" customFormat="1" ht="19.5" customHeight="1" thickBot="1">
      <c r="A11" s="34" t="s">
        <v>74</v>
      </c>
      <c r="B11" s="169">
        <v>2009</v>
      </c>
      <c r="C11" s="179"/>
      <c r="D11" s="169">
        <v>2008</v>
      </c>
      <c r="E11" s="179"/>
      <c r="F11" s="169">
        <v>2007</v>
      </c>
      <c r="G11" s="171"/>
    </row>
    <row r="12" spans="1:7" s="1" customFormat="1" ht="19.5" customHeight="1">
      <c r="A12" s="78" t="s">
        <v>45</v>
      </c>
      <c r="B12" s="79"/>
      <c r="C12" s="80"/>
      <c r="D12" s="79"/>
      <c r="E12" s="80"/>
      <c r="F12" s="79"/>
      <c r="G12" s="81"/>
    </row>
    <row r="13" spans="1:7" s="1" customFormat="1" ht="19.5" customHeight="1">
      <c r="A13" s="82" t="s">
        <v>82</v>
      </c>
      <c r="B13" s="180">
        <f>B15+B14</f>
        <v>2</v>
      </c>
      <c r="C13" s="181"/>
      <c r="D13" s="180">
        <f>D15+D14</f>
        <v>280</v>
      </c>
      <c r="E13" s="181"/>
      <c r="F13" s="180">
        <f>F15+F14</f>
        <v>159</v>
      </c>
      <c r="G13" s="182"/>
    </row>
    <row r="14" spans="1:7" s="1" customFormat="1" ht="19.5" customHeight="1">
      <c r="A14" s="82" t="s">
        <v>83</v>
      </c>
      <c r="B14" s="180">
        <v>2</v>
      </c>
      <c r="C14" s="181"/>
      <c r="D14" s="180">
        <f>169+2</f>
        <v>171</v>
      </c>
      <c r="E14" s="181"/>
      <c r="F14" s="180">
        <f>101+6+7</f>
        <v>114</v>
      </c>
      <c r="G14" s="182"/>
    </row>
    <row r="15" spans="1:7" s="1" customFormat="1" ht="19.5" customHeight="1">
      <c r="A15" s="82" t="s">
        <v>84</v>
      </c>
      <c r="B15" s="180">
        <v>0</v>
      </c>
      <c r="C15" s="181"/>
      <c r="D15" s="180">
        <v>109</v>
      </c>
      <c r="E15" s="181"/>
      <c r="F15" s="180">
        <v>45</v>
      </c>
      <c r="G15" s="182"/>
    </row>
    <row r="16" spans="1:7" s="1" customFormat="1" ht="19.5" customHeight="1" thickBot="1">
      <c r="A16" s="56" t="s">
        <v>49</v>
      </c>
      <c r="B16" s="183">
        <f>SUM(B14:C15)</f>
        <v>2</v>
      </c>
      <c r="C16" s="185"/>
      <c r="D16" s="183">
        <f>SUM(D14:E15)</f>
        <v>280</v>
      </c>
      <c r="E16" s="185"/>
      <c r="F16" s="183">
        <f>SUM(F14:G15)</f>
        <v>159</v>
      </c>
      <c r="G16" s="184"/>
    </row>
    <row r="17" spans="1:7" s="1" customFormat="1" ht="19.5" customHeight="1" thickBot="1">
      <c r="A17" s="83"/>
      <c r="B17" s="84"/>
      <c r="C17" s="84"/>
      <c r="D17" s="84"/>
      <c r="E17" s="84"/>
      <c r="F17" s="84"/>
      <c r="G17" s="84"/>
    </row>
    <row r="18" spans="1:7" s="1" customFormat="1" ht="19.5" customHeight="1" thickBot="1">
      <c r="A18" s="34" t="s">
        <v>75</v>
      </c>
      <c r="B18" s="169">
        <v>2009</v>
      </c>
      <c r="C18" s="179"/>
      <c r="D18" s="169">
        <v>2008</v>
      </c>
      <c r="E18" s="179"/>
      <c r="F18" s="169">
        <v>2007</v>
      </c>
      <c r="G18" s="171"/>
    </row>
    <row r="19" spans="1:7" s="13" customFormat="1" ht="19.5" customHeight="1" thickBot="1">
      <c r="A19" s="10"/>
      <c r="B19" s="10"/>
      <c r="C19" s="10"/>
      <c r="D19" s="10"/>
      <c r="E19" s="10"/>
      <c r="F19" s="10"/>
      <c r="G19" s="10"/>
    </row>
    <row r="20" spans="1:7" s="1" customFormat="1" ht="19.5" customHeight="1" thickBot="1">
      <c r="A20" s="191" t="s">
        <v>76</v>
      </c>
      <c r="B20" s="192"/>
      <c r="C20" s="192"/>
      <c r="D20" s="192"/>
      <c r="E20" s="192"/>
      <c r="F20" s="192"/>
      <c r="G20" s="193"/>
    </row>
    <row r="21" spans="1:7" s="1" customFormat="1" ht="19.5" customHeight="1">
      <c r="A21" s="85" t="s">
        <v>46</v>
      </c>
      <c r="B21" s="12"/>
      <c r="C21" s="3"/>
      <c r="D21" s="12"/>
      <c r="E21" s="3"/>
      <c r="F21" s="12"/>
      <c r="G21" s="86"/>
    </row>
    <row r="22" spans="1:7" s="1" customFormat="1" ht="19.5" customHeight="1">
      <c r="A22" s="85" t="s">
        <v>85</v>
      </c>
      <c r="B22" s="186">
        <v>2</v>
      </c>
      <c r="C22" s="187"/>
      <c r="D22" s="186">
        <v>313</v>
      </c>
      <c r="E22" s="187"/>
      <c r="F22" s="186">
        <f>126+7</f>
        <v>133</v>
      </c>
      <c r="G22" s="197"/>
    </row>
    <row r="23" spans="1:7" s="1" customFormat="1" ht="19.5" customHeight="1">
      <c r="A23" s="82" t="s">
        <v>87</v>
      </c>
      <c r="B23" s="186">
        <v>0</v>
      </c>
      <c r="C23" s="187"/>
      <c r="D23" s="186">
        <v>0</v>
      </c>
      <c r="E23" s="187"/>
      <c r="F23" s="186">
        <v>0</v>
      </c>
      <c r="G23" s="197"/>
    </row>
    <row r="24" spans="1:7" s="1" customFormat="1" ht="19.5" customHeight="1" thickBot="1">
      <c r="A24" s="56" t="s">
        <v>86</v>
      </c>
      <c r="B24" s="190">
        <v>0</v>
      </c>
      <c r="C24" s="185"/>
      <c r="D24" s="190">
        <v>0</v>
      </c>
      <c r="E24" s="185"/>
      <c r="F24" s="190">
        <v>0</v>
      </c>
      <c r="G24" s="184"/>
    </row>
    <row r="25" spans="1:7" s="84" customFormat="1" ht="19.5" customHeight="1" thickBot="1">
      <c r="A25" s="87"/>
      <c r="B25" s="88"/>
      <c r="C25" s="88"/>
      <c r="D25" s="88"/>
      <c r="E25" s="88"/>
      <c r="F25" s="88"/>
      <c r="G25" s="88"/>
    </row>
    <row r="26" spans="1:7" s="1" customFormat="1" ht="19.5" customHeight="1" thickBot="1">
      <c r="A26" s="191" t="s">
        <v>77</v>
      </c>
      <c r="B26" s="192"/>
      <c r="C26" s="192"/>
      <c r="D26" s="192"/>
      <c r="E26" s="192"/>
      <c r="F26" s="192"/>
      <c r="G26" s="193"/>
    </row>
    <row r="27" spans="1:7" s="1" customFormat="1" ht="19.5" customHeight="1">
      <c r="A27" s="85" t="s">
        <v>88</v>
      </c>
      <c r="B27" s="188">
        <v>0</v>
      </c>
      <c r="C27" s="189"/>
      <c r="D27" s="188">
        <v>0</v>
      </c>
      <c r="E27" s="189"/>
      <c r="F27" s="188">
        <v>0</v>
      </c>
      <c r="G27" s="198"/>
    </row>
    <row r="28" spans="1:7" s="1" customFormat="1" ht="19.5" customHeight="1">
      <c r="A28" s="82" t="s">
        <v>89</v>
      </c>
      <c r="B28" s="186">
        <v>0</v>
      </c>
      <c r="C28" s="187"/>
      <c r="D28" s="186">
        <v>0</v>
      </c>
      <c r="E28" s="187"/>
      <c r="F28" s="186">
        <v>0</v>
      </c>
      <c r="G28" s="197"/>
    </row>
    <row r="29" spans="1:7" s="1" customFormat="1" ht="19.5" customHeight="1">
      <c r="A29" s="82" t="s">
        <v>48</v>
      </c>
      <c r="B29" s="186">
        <f>B22+B23+B24+B27+B28</f>
        <v>2</v>
      </c>
      <c r="C29" s="187"/>
      <c r="D29" s="186">
        <f>D22+D23+D24+D27+D28</f>
        <v>313</v>
      </c>
      <c r="E29" s="187"/>
      <c r="F29" s="186">
        <f>F22+F23+F24+F27+F28</f>
        <v>133</v>
      </c>
      <c r="G29" s="197"/>
    </row>
    <row r="30" spans="1:7" s="1" customFormat="1" ht="19.5" customHeight="1" thickBot="1">
      <c r="A30" s="89" t="s">
        <v>47</v>
      </c>
      <c r="B30" s="194">
        <f>B16-B29+D30</f>
        <v>2</v>
      </c>
      <c r="C30" s="195"/>
      <c r="D30" s="194">
        <f>D16-D29+F30</f>
        <v>2</v>
      </c>
      <c r="E30" s="195"/>
      <c r="F30" s="194">
        <v>35</v>
      </c>
      <c r="G30" s="196"/>
    </row>
    <row r="31" spans="1:7" s="1" customFormat="1" ht="19.5" customHeight="1" thickBot="1">
      <c r="A31" s="60" t="s">
        <v>18</v>
      </c>
      <c r="B31" s="77" t="s">
        <v>184</v>
      </c>
      <c r="C31" s="62"/>
      <c r="D31" s="62"/>
      <c r="E31" s="62"/>
      <c r="F31" s="62"/>
      <c r="G31" s="63"/>
    </row>
    <row r="32" s="1" customFormat="1" ht="19.5" customHeight="1"/>
    <row r="33" s="1" customFormat="1" ht="19.5" customHeight="1"/>
    <row r="34" s="1" customFormat="1" ht="19.5" customHeight="1"/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</sheetData>
  <mergeCells count="49">
    <mergeCell ref="F22:G22"/>
    <mergeCell ref="F23:G23"/>
    <mergeCell ref="F24:G24"/>
    <mergeCell ref="B29:C29"/>
    <mergeCell ref="D29:E29"/>
    <mergeCell ref="F29:G29"/>
    <mergeCell ref="D27:E27"/>
    <mergeCell ref="F27:G27"/>
    <mergeCell ref="A26:G26"/>
    <mergeCell ref="B30:C30"/>
    <mergeCell ref="D30:E30"/>
    <mergeCell ref="F30:G30"/>
    <mergeCell ref="B28:C28"/>
    <mergeCell ref="D28:E28"/>
    <mergeCell ref="F28:G28"/>
    <mergeCell ref="B16:C16"/>
    <mergeCell ref="D16:E16"/>
    <mergeCell ref="B22:C22"/>
    <mergeCell ref="B27:C27"/>
    <mergeCell ref="B23:C23"/>
    <mergeCell ref="B24:C24"/>
    <mergeCell ref="A20:G20"/>
    <mergeCell ref="D22:E22"/>
    <mergeCell ref="D23:E23"/>
    <mergeCell ref="D24:E24"/>
    <mergeCell ref="F14:G14"/>
    <mergeCell ref="B15:C15"/>
    <mergeCell ref="D15:E15"/>
    <mergeCell ref="F15:G15"/>
    <mergeCell ref="B11:C11"/>
    <mergeCell ref="D11:E11"/>
    <mergeCell ref="F11:G11"/>
    <mergeCell ref="B18:C18"/>
    <mergeCell ref="D18:E18"/>
    <mergeCell ref="F18:G18"/>
    <mergeCell ref="B14:C14"/>
    <mergeCell ref="D14:E14"/>
    <mergeCell ref="F16:G16"/>
    <mergeCell ref="B13:C13"/>
    <mergeCell ref="B9:C9"/>
    <mergeCell ref="A4:G4"/>
    <mergeCell ref="A5:G5"/>
    <mergeCell ref="A7:G7"/>
    <mergeCell ref="A6:G6"/>
    <mergeCell ref="D13:E13"/>
    <mergeCell ref="F13:G13"/>
    <mergeCell ref="F10:G10"/>
    <mergeCell ref="D9:E9"/>
    <mergeCell ref="F9:G9"/>
  </mergeCells>
  <printOptions horizontalCentered="1"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43"/>
  <sheetViews>
    <sheetView workbookViewId="0" topLeftCell="A1">
      <selection activeCell="A3" sqref="A3:G3"/>
    </sheetView>
  </sheetViews>
  <sheetFormatPr defaultColWidth="9.140625" defaultRowHeight="12.75"/>
  <cols>
    <col min="1" max="1" width="49.7109375" style="0" customWidth="1"/>
    <col min="2" max="2" width="7.7109375" style="0" customWidth="1"/>
    <col min="3" max="12" width="8.7109375" style="0" customWidth="1"/>
  </cols>
  <sheetData>
    <row r="1" ht="19.5" customHeight="1"/>
    <row r="2" ht="19.5" customHeight="1"/>
    <row r="3" spans="1:12" s="1" customFormat="1" ht="18.75">
      <c r="A3" s="168" t="s">
        <v>3</v>
      </c>
      <c r="B3" s="168"/>
      <c r="C3" s="168"/>
      <c r="D3" s="168"/>
      <c r="E3" s="168"/>
      <c r="F3" s="168"/>
      <c r="G3" s="168"/>
      <c r="H3" s="4"/>
      <c r="I3" s="4"/>
      <c r="J3" s="4"/>
      <c r="K3" s="4"/>
      <c r="L3" s="4"/>
    </row>
    <row r="4" spans="1:12" s="1" customFormat="1" ht="18.75">
      <c r="A4" s="168" t="s">
        <v>98</v>
      </c>
      <c r="B4" s="168"/>
      <c r="C4" s="168"/>
      <c r="D4" s="168"/>
      <c r="E4" s="168"/>
      <c r="F4" s="168"/>
      <c r="G4" s="168"/>
      <c r="H4" s="4"/>
      <c r="I4" s="4"/>
      <c r="J4" s="4"/>
      <c r="K4" s="4"/>
      <c r="L4" s="4"/>
    </row>
    <row r="5" spans="1:12" s="1" customFormat="1" ht="18.75">
      <c r="A5" s="200" t="s">
        <v>127</v>
      </c>
      <c r="B5" s="200"/>
      <c r="C5" s="200"/>
      <c r="D5" s="200"/>
      <c r="E5" s="200"/>
      <c r="F5" s="200"/>
      <c r="G5" s="200"/>
      <c r="H5" s="4"/>
      <c r="I5" s="4"/>
      <c r="J5" s="4"/>
      <c r="K5" s="4"/>
      <c r="L5" s="4"/>
    </row>
    <row r="6" spans="1:12" s="1" customFormat="1" ht="18.75">
      <c r="A6" s="199" t="s">
        <v>128</v>
      </c>
      <c r="B6" s="199"/>
      <c r="C6" s="199"/>
      <c r="D6" s="199"/>
      <c r="E6" s="199"/>
      <c r="F6" s="199"/>
      <c r="G6" s="199"/>
      <c r="H6" s="4"/>
      <c r="I6" s="4"/>
      <c r="J6" s="4"/>
      <c r="K6" s="4"/>
      <c r="L6" s="4"/>
    </row>
    <row r="7" s="1" customFormat="1" ht="19.5" customHeight="1" thickBot="1">
      <c r="G7" s="10"/>
    </row>
    <row r="8" spans="1:8" s="6" customFormat="1" ht="19.5" customHeight="1" thickBot="1">
      <c r="A8" s="64" t="s">
        <v>0</v>
      </c>
      <c r="B8" s="169" t="s">
        <v>2</v>
      </c>
      <c r="C8" s="179"/>
      <c r="D8" s="169" t="s">
        <v>1</v>
      </c>
      <c r="E8" s="170"/>
      <c r="F8" s="170">
        <v>2011</v>
      </c>
      <c r="G8" s="171"/>
      <c r="H8"/>
    </row>
    <row r="9" spans="1:7" ht="19.5" customHeight="1" thickBot="1">
      <c r="A9" s="119"/>
      <c r="B9" s="119"/>
      <c r="F9" s="167" t="s">
        <v>93</v>
      </c>
      <c r="G9" s="167"/>
    </row>
    <row r="10" spans="1:7" s="1" customFormat="1" ht="19.5" customHeight="1" thickBot="1">
      <c r="A10" s="34" t="s">
        <v>99</v>
      </c>
      <c r="B10" s="169">
        <v>2007</v>
      </c>
      <c r="C10" s="179"/>
      <c r="D10" s="169">
        <v>2008</v>
      </c>
      <c r="E10" s="179"/>
      <c r="F10" s="169">
        <v>2009</v>
      </c>
      <c r="G10" s="171"/>
    </row>
    <row r="11" spans="1:7" s="1" customFormat="1" ht="19.5" customHeight="1">
      <c r="A11" s="78" t="s">
        <v>100</v>
      </c>
      <c r="B11" s="79"/>
      <c r="C11" s="80"/>
      <c r="D11" s="79"/>
      <c r="E11" s="80"/>
      <c r="F11" s="79"/>
      <c r="G11" s="81"/>
    </row>
    <row r="12" spans="1:7" s="1" customFormat="1" ht="19.5" customHeight="1">
      <c r="A12" s="82" t="s">
        <v>101</v>
      </c>
      <c r="B12" s="180"/>
      <c r="C12" s="181"/>
      <c r="D12" s="180"/>
      <c r="E12" s="181"/>
      <c r="F12" s="180"/>
      <c r="G12" s="182"/>
    </row>
    <row r="13" spans="1:7" s="1" customFormat="1" ht="19.5" customHeight="1">
      <c r="A13" s="82" t="s">
        <v>102</v>
      </c>
      <c r="B13" s="180"/>
      <c r="C13" s="181"/>
      <c r="D13" s="180"/>
      <c r="E13" s="181"/>
      <c r="F13" s="180"/>
      <c r="G13" s="182"/>
    </row>
    <row r="14" spans="1:7" s="1" customFormat="1" ht="19.5" customHeight="1">
      <c r="A14" s="82" t="s">
        <v>103</v>
      </c>
      <c r="B14" s="180"/>
      <c r="C14" s="181"/>
      <c r="D14" s="180"/>
      <c r="E14" s="181"/>
      <c r="F14" s="180"/>
      <c r="G14" s="182"/>
    </row>
    <row r="15" spans="1:7" s="1" customFormat="1" ht="19.5" customHeight="1">
      <c r="A15" s="82" t="s">
        <v>104</v>
      </c>
      <c r="B15" s="90"/>
      <c r="C15" s="92"/>
      <c r="D15" s="90"/>
      <c r="E15" s="92"/>
      <c r="F15" s="90"/>
      <c r="G15" s="91"/>
    </row>
    <row r="16" spans="1:7" s="1" customFormat="1" ht="19.5" customHeight="1">
      <c r="A16" s="82" t="s">
        <v>105</v>
      </c>
      <c r="B16" s="90"/>
      <c r="C16" s="92"/>
      <c r="D16" s="90"/>
      <c r="E16" s="92"/>
      <c r="F16" s="90"/>
      <c r="G16" s="91"/>
    </row>
    <row r="17" spans="1:7" s="1" customFormat="1" ht="19.5" customHeight="1">
      <c r="A17" s="82" t="s">
        <v>106</v>
      </c>
      <c r="B17" s="90"/>
      <c r="C17" s="92"/>
      <c r="D17" s="90"/>
      <c r="E17" s="92"/>
      <c r="F17" s="90"/>
      <c r="G17" s="91"/>
    </row>
    <row r="18" spans="1:7" s="1" customFormat="1" ht="19.5" customHeight="1">
      <c r="A18" s="82" t="s">
        <v>107</v>
      </c>
      <c r="B18" s="90"/>
      <c r="C18" s="92"/>
      <c r="D18" s="90"/>
      <c r="E18" s="92"/>
      <c r="F18" s="90"/>
      <c r="G18" s="91"/>
    </row>
    <row r="19" spans="1:7" s="1" customFormat="1" ht="19.5" customHeight="1">
      <c r="A19" s="82" t="s">
        <v>45</v>
      </c>
      <c r="B19" s="90"/>
      <c r="C19" s="92"/>
      <c r="D19" s="90"/>
      <c r="E19" s="92"/>
      <c r="F19" s="90"/>
      <c r="G19" s="91"/>
    </row>
    <row r="20" spans="1:7" s="1" customFormat="1" ht="19.5" customHeight="1">
      <c r="A20" s="82" t="s">
        <v>108</v>
      </c>
      <c r="B20" s="90"/>
      <c r="C20" s="92"/>
      <c r="D20" s="90"/>
      <c r="E20" s="92"/>
      <c r="F20" s="90"/>
      <c r="G20" s="91"/>
    </row>
    <row r="21" spans="1:7" s="1" customFormat="1" ht="19.5" customHeight="1">
      <c r="A21" s="82" t="s">
        <v>109</v>
      </c>
      <c r="B21" s="90"/>
      <c r="C21" s="92"/>
      <c r="D21" s="90"/>
      <c r="E21" s="92"/>
      <c r="F21" s="90"/>
      <c r="G21" s="91"/>
    </row>
    <row r="22" spans="1:7" s="1" customFormat="1" ht="19.5" customHeight="1">
      <c r="A22" s="82" t="s">
        <v>110</v>
      </c>
      <c r="B22" s="90"/>
      <c r="C22" s="92"/>
      <c r="D22" s="90"/>
      <c r="E22" s="92"/>
      <c r="F22" s="90"/>
      <c r="G22" s="91"/>
    </row>
    <row r="23" spans="1:7" s="1" customFormat="1" ht="19.5" customHeight="1">
      <c r="A23" s="82" t="s">
        <v>111</v>
      </c>
      <c r="B23" s="90"/>
      <c r="C23" s="92"/>
      <c r="D23" s="90"/>
      <c r="E23" s="92"/>
      <c r="F23" s="90"/>
      <c r="G23" s="91"/>
    </row>
    <row r="24" spans="1:7" s="1" customFormat="1" ht="19.5" customHeight="1">
      <c r="A24" s="82" t="s">
        <v>102</v>
      </c>
      <c r="B24" s="90"/>
      <c r="C24" s="92"/>
      <c r="D24" s="90"/>
      <c r="E24" s="92"/>
      <c r="F24" s="90"/>
      <c r="G24" s="91"/>
    </row>
    <row r="25" spans="1:7" s="1" customFormat="1" ht="19.5" customHeight="1">
      <c r="A25" s="82" t="s">
        <v>103</v>
      </c>
      <c r="B25" s="90"/>
      <c r="C25" s="92"/>
      <c r="D25" s="90"/>
      <c r="E25" s="92"/>
      <c r="F25" s="90"/>
      <c r="G25" s="91"/>
    </row>
    <row r="26" spans="1:7" s="1" customFormat="1" ht="19.5" customHeight="1">
      <c r="A26" s="82" t="s">
        <v>112</v>
      </c>
      <c r="B26" s="90"/>
      <c r="C26" s="92"/>
      <c r="D26" s="90"/>
      <c r="E26" s="92"/>
      <c r="F26" s="90"/>
      <c r="G26" s="91"/>
    </row>
    <row r="27" spans="1:7" s="1" customFormat="1" ht="19.5" customHeight="1">
      <c r="A27" s="82" t="s">
        <v>102</v>
      </c>
      <c r="B27" s="90"/>
      <c r="C27" s="92"/>
      <c r="D27" s="90"/>
      <c r="E27" s="92"/>
      <c r="F27" s="90"/>
      <c r="G27" s="91"/>
    </row>
    <row r="28" spans="1:7" s="1" customFormat="1" ht="19.5" customHeight="1">
      <c r="A28" s="82" t="s">
        <v>103</v>
      </c>
      <c r="B28" s="90"/>
      <c r="C28" s="92"/>
      <c r="D28" s="90"/>
      <c r="E28" s="92"/>
      <c r="F28" s="90"/>
      <c r="G28" s="91"/>
    </row>
    <row r="29" spans="1:7" s="1" customFormat="1" ht="19.5" customHeight="1">
      <c r="A29" s="82" t="s">
        <v>113</v>
      </c>
      <c r="B29" s="90"/>
      <c r="C29" s="92"/>
      <c r="D29" s="90"/>
      <c r="E29" s="92"/>
      <c r="F29" s="90"/>
      <c r="G29" s="91"/>
    </row>
    <row r="30" spans="1:7" s="1" customFormat="1" ht="19.5" customHeight="1" thickBot="1">
      <c r="A30" s="82" t="s">
        <v>114</v>
      </c>
      <c r="B30" s="90"/>
      <c r="C30" s="92"/>
      <c r="D30" s="90"/>
      <c r="E30" s="92"/>
      <c r="F30" s="90"/>
      <c r="G30" s="91"/>
    </row>
    <row r="31" spans="1:7" s="1" customFormat="1" ht="19.5" customHeight="1" thickBot="1">
      <c r="A31" s="34" t="s">
        <v>115</v>
      </c>
      <c r="B31" s="169">
        <v>2007</v>
      </c>
      <c r="C31" s="179"/>
      <c r="D31" s="169">
        <v>2008</v>
      </c>
      <c r="E31" s="179"/>
      <c r="F31" s="169">
        <v>2009</v>
      </c>
      <c r="G31" s="171"/>
    </row>
    <row r="32" spans="1:7" s="1" customFormat="1" ht="19.5" customHeight="1">
      <c r="A32" s="78" t="s">
        <v>116</v>
      </c>
      <c r="B32" s="79"/>
      <c r="C32" s="80"/>
      <c r="D32" s="79"/>
      <c r="E32" s="80"/>
      <c r="F32" s="79"/>
      <c r="G32" s="81"/>
    </row>
    <row r="33" spans="1:7" s="1" customFormat="1" ht="19.5" customHeight="1">
      <c r="A33" s="82" t="s">
        <v>117</v>
      </c>
      <c r="B33" s="180"/>
      <c r="C33" s="181"/>
      <c r="D33" s="180"/>
      <c r="E33" s="181"/>
      <c r="F33" s="180"/>
      <c r="G33" s="182"/>
    </row>
    <row r="34" spans="1:7" s="1" customFormat="1" ht="19.5" customHeight="1">
      <c r="A34" s="47" t="s">
        <v>118</v>
      </c>
      <c r="B34" s="180"/>
      <c r="C34" s="181"/>
      <c r="D34" s="180"/>
      <c r="E34" s="181"/>
      <c r="F34" s="180"/>
      <c r="G34" s="182"/>
    </row>
    <row r="35" spans="1:7" s="1" customFormat="1" ht="19.5" customHeight="1">
      <c r="A35" s="85" t="s">
        <v>119</v>
      </c>
      <c r="B35" s="180"/>
      <c r="C35" s="181"/>
      <c r="D35" s="180"/>
      <c r="E35" s="181"/>
      <c r="F35" s="180"/>
      <c r="G35" s="182"/>
    </row>
    <row r="36" spans="1:7" s="1" customFormat="1" ht="19.5" customHeight="1">
      <c r="A36" s="82" t="s">
        <v>102</v>
      </c>
      <c r="B36" s="90"/>
      <c r="C36" s="92"/>
      <c r="D36" s="90"/>
      <c r="E36" s="92"/>
      <c r="F36" s="90"/>
      <c r="G36" s="91"/>
    </row>
    <row r="37" spans="1:7" s="1" customFormat="1" ht="19.5" customHeight="1">
      <c r="A37" s="82" t="s">
        <v>103</v>
      </c>
      <c r="B37" s="90"/>
      <c r="C37" s="92"/>
      <c r="D37" s="90"/>
      <c r="E37" s="92"/>
      <c r="F37" s="90"/>
      <c r="G37" s="91"/>
    </row>
    <row r="38" spans="1:7" s="1" customFormat="1" ht="19.5" customHeight="1">
      <c r="A38" s="82" t="s">
        <v>120</v>
      </c>
      <c r="B38" s="90"/>
      <c r="C38" s="92"/>
      <c r="D38" s="90"/>
      <c r="E38" s="92"/>
      <c r="F38" s="90"/>
      <c r="G38" s="91"/>
    </row>
    <row r="39" spans="1:7" s="1" customFormat="1" ht="19.5" customHeight="1">
      <c r="A39" s="82" t="s">
        <v>121</v>
      </c>
      <c r="B39" s="90"/>
      <c r="C39" s="92"/>
      <c r="D39" s="90"/>
      <c r="E39" s="92"/>
      <c r="F39" s="90"/>
      <c r="G39" s="91"/>
    </row>
    <row r="40" spans="1:7" s="1" customFormat="1" ht="19.5" customHeight="1">
      <c r="A40" s="82" t="s">
        <v>122</v>
      </c>
      <c r="B40" s="90"/>
      <c r="C40" s="92"/>
      <c r="D40" s="90"/>
      <c r="E40" s="92"/>
      <c r="F40" s="90"/>
      <c r="G40" s="91"/>
    </row>
    <row r="41" spans="1:7" s="1" customFormat="1" ht="19.5" customHeight="1">
      <c r="A41" s="85" t="s">
        <v>123</v>
      </c>
      <c r="B41" s="90"/>
      <c r="C41" s="92"/>
      <c r="D41" s="90"/>
      <c r="E41" s="92"/>
      <c r="F41" s="90"/>
      <c r="G41" s="91"/>
    </row>
    <row r="42" spans="1:7" s="1" customFormat="1" ht="19.5" customHeight="1">
      <c r="A42" s="85" t="s">
        <v>124</v>
      </c>
      <c r="B42" s="90"/>
      <c r="C42" s="92"/>
      <c r="D42" s="90"/>
      <c r="E42" s="92"/>
      <c r="F42" s="90"/>
      <c r="G42" s="91"/>
    </row>
    <row r="43" spans="1:7" s="1" customFormat="1" ht="19.5" customHeight="1" thickBot="1">
      <c r="A43" s="56" t="s">
        <v>125</v>
      </c>
      <c r="B43" s="93"/>
      <c r="C43" s="94"/>
      <c r="D43" s="93"/>
      <c r="E43" s="94"/>
      <c r="F43" s="93"/>
      <c r="G43" s="95"/>
    </row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</sheetData>
  <mergeCells count="32">
    <mergeCell ref="B12:C12"/>
    <mergeCell ref="D12:E12"/>
    <mergeCell ref="F12:G12"/>
    <mergeCell ref="F9:G9"/>
    <mergeCell ref="B10:C10"/>
    <mergeCell ref="D10:E10"/>
    <mergeCell ref="F10:G10"/>
    <mergeCell ref="D8:E8"/>
    <mergeCell ref="F8:G8"/>
    <mergeCell ref="B8:C8"/>
    <mergeCell ref="A3:G3"/>
    <mergeCell ref="A4:G4"/>
    <mergeCell ref="A6:G6"/>
    <mergeCell ref="A5:G5"/>
    <mergeCell ref="B13:C13"/>
    <mergeCell ref="D13:E13"/>
    <mergeCell ref="F13:G13"/>
    <mergeCell ref="B14:C14"/>
    <mergeCell ref="D14:E14"/>
    <mergeCell ref="F14:G14"/>
    <mergeCell ref="D31:E31"/>
    <mergeCell ref="F31:G31"/>
    <mergeCell ref="B33:C33"/>
    <mergeCell ref="D33:E33"/>
    <mergeCell ref="B31:C31"/>
    <mergeCell ref="B35:C35"/>
    <mergeCell ref="D35:E35"/>
    <mergeCell ref="F33:G33"/>
    <mergeCell ref="F35:G35"/>
    <mergeCell ref="B34:C34"/>
    <mergeCell ref="D34:E34"/>
    <mergeCell ref="F34:G3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B17" sqref="B17"/>
    </sheetView>
  </sheetViews>
  <sheetFormatPr defaultColWidth="9.140625" defaultRowHeight="12.75"/>
  <cols>
    <col min="1" max="1" width="13.7109375" style="0" customWidth="1"/>
    <col min="2" max="6" width="18.7109375" style="0" customWidth="1"/>
    <col min="7" max="11" width="8.7109375" style="0" customWidth="1"/>
  </cols>
  <sheetData>
    <row r="1" ht="19.5" customHeight="1">
      <c r="G1" s="16"/>
    </row>
    <row r="2" ht="19.5" customHeight="1"/>
    <row r="3" ht="19.5" customHeight="1"/>
    <row r="4" spans="1:11" s="1" customFormat="1" ht="18.75">
      <c r="A4" s="168" t="s">
        <v>3</v>
      </c>
      <c r="B4" s="168"/>
      <c r="C4" s="168"/>
      <c r="D4" s="168"/>
      <c r="E4" s="168"/>
      <c r="F4" s="168"/>
      <c r="G4"/>
      <c r="H4"/>
      <c r="I4"/>
      <c r="J4" s="4"/>
      <c r="K4" s="4"/>
    </row>
    <row r="5" spans="1:11" s="1" customFormat="1" ht="18.75">
      <c r="A5" s="168" t="s">
        <v>126</v>
      </c>
      <c r="B5" s="168"/>
      <c r="C5" s="168"/>
      <c r="D5" s="168"/>
      <c r="E5" s="168"/>
      <c r="F5" s="168"/>
      <c r="G5"/>
      <c r="H5"/>
      <c r="I5"/>
      <c r="J5" s="4"/>
      <c r="K5" s="4"/>
    </row>
    <row r="6" spans="1:11" s="1" customFormat="1" ht="18.75">
      <c r="A6" s="199" t="s">
        <v>128</v>
      </c>
      <c r="B6" s="199"/>
      <c r="C6" s="199"/>
      <c r="D6" s="199"/>
      <c r="E6" s="199"/>
      <c r="F6" s="199"/>
      <c r="G6"/>
      <c r="H6"/>
      <c r="I6"/>
      <c r="J6" s="4"/>
      <c r="K6" s="4"/>
    </row>
    <row r="7" spans="7:9" s="1" customFormat="1" ht="19.5" customHeight="1" thickBot="1">
      <c r="G7"/>
      <c r="H7"/>
      <c r="I7"/>
    </row>
    <row r="8" spans="1:6" ht="12.75">
      <c r="A8" s="98"/>
      <c r="B8" s="116" t="s">
        <v>129</v>
      </c>
      <c r="C8" s="98" t="s">
        <v>132</v>
      </c>
      <c r="D8" s="98" t="s">
        <v>134</v>
      </c>
      <c r="E8" s="98" t="s">
        <v>135</v>
      </c>
      <c r="F8" s="98" t="s">
        <v>129</v>
      </c>
    </row>
    <row r="9" spans="1:6" ht="12.75">
      <c r="A9" s="99"/>
      <c r="B9" s="117" t="s">
        <v>130</v>
      </c>
      <c r="C9" s="99" t="s">
        <v>133</v>
      </c>
      <c r="D9" s="99" t="s">
        <v>133</v>
      </c>
      <c r="E9" s="99" t="s">
        <v>133</v>
      </c>
      <c r="F9" s="99" t="s">
        <v>136</v>
      </c>
    </row>
    <row r="10" spans="1:6" ht="12.75">
      <c r="A10" s="99" t="s">
        <v>139</v>
      </c>
      <c r="B10" s="117" t="s">
        <v>131</v>
      </c>
      <c r="C10" s="99" t="s">
        <v>141</v>
      </c>
      <c r="D10" s="99" t="s">
        <v>141</v>
      </c>
      <c r="E10" s="99" t="s">
        <v>141</v>
      </c>
      <c r="F10" s="99" t="s">
        <v>137</v>
      </c>
    </row>
    <row r="11" spans="1:6" ht="13.5" thickBot="1">
      <c r="A11" s="100"/>
      <c r="B11" s="118" t="s">
        <v>140</v>
      </c>
      <c r="C11" s="100" t="s">
        <v>142</v>
      </c>
      <c r="D11" s="100" t="s">
        <v>143</v>
      </c>
      <c r="E11" s="100" t="s">
        <v>144</v>
      </c>
      <c r="F11" s="100" t="s">
        <v>138</v>
      </c>
    </row>
    <row r="12" spans="1:6" ht="19.5" customHeight="1">
      <c r="A12" s="101"/>
      <c r="B12" s="101"/>
      <c r="C12" s="101"/>
      <c r="D12" s="101"/>
      <c r="E12" s="101"/>
      <c r="F12" s="101"/>
    </row>
    <row r="13" spans="1:6" ht="19.5" customHeight="1">
      <c r="A13" s="102"/>
      <c r="B13" s="102"/>
      <c r="C13" s="102"/>
      <c r="D13" s="102"/>
      <c r="E13" s="102"/>
      <c r="F13" s="102"/>
    </row>
    <row r="14" spans="1:6" ht="19.5" customHeight="1">
      <c r="A14" s="102"/>
      <c r="B14" s="102"/>
      <c r="C14" s="102"/>
      <c r="D14" s="102"/>
      <c r="E14" s="102"/>
      <c r="F14" s="102"/>
    </row>
    <row r="15" spans="1:6" ht="19.5" customHeight="1" thickBot="1">
      <c r="A15" s="112"/>
      <c r="B15" s="102"/>
      <c r="C15" s="102"/>
      <c r="D15" s="102"/>
      <c r="E15" s="102"/>
      <c r="F15" s="102"/>
    </row>
    <row r="16" spans="1:6" s="1" customFormat="1" ht="19.5" customHeight="1" thickBot="1">
      <c r="A16" s="103" t="s">
        <v>18</v>
      </c>
      <c r="B16" s="104" t="s">
        <v>184</v>
      </c>
      <c r="C16" s="96"/>
      <c r="D16" s="96"/>
      <c r="E16" s="96"/>
      <c r="F16" s="97"/>
    </row>
  </sheetData>
  <mergeCells count="3">
    <mergeCell ref="A4:F4"/>
    <mergeCell ref="A5:F5"/>
    <mergeCell ref="A6:F6"/>
  </mergeCells>
  <printOptions horizontalCentered="1"/>
  <pageMargins left="0.984251968503937" right="0.5905511811023623" top="0.984251968503937" bottom="0.984251968503937" header="0.5118110236220472" footer="0.5118110236220472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2">
      <selection activeCell="B18" sqref="B18"/>
    </sheetView>
  </sheetViews>
  <sheetFormatPr defaultColWidth="9.140625" defaultRowHeight="12.75"/>
  <cols>
    <col min="1" max="1" width="40.7109375" style="1" customWidth="1"/>
    <col min="2" max="2" width="25.7109375" style="1" customWidth="1"/>
    <col min="3" max="5" width="10.7109375" style="1" customWidth="1"/>
    <col min="6" max="6" width="36.8515625" style="1" customWidth="1"/>
    <col min="7" max="16384" width="9.140625" style="1" customWidth="1"/>
  </cols>
  <sheetData>
    <row r="1" spans="1:7" ht="19.5" customHeight="1">
      <c r="A1" s="135"/>
      <c r="B1" s="135"/>
      <c r="C1" s="135"/>
      <c r="D1" s="135"/>
      <c r="E1" s="135"/>
      <c r="F1" s="135"/>
      <c r="G1" s="16"/>
    </row>
    <row r="2" spans="1:6" ht="18.75">
      <c r="A2" s="168" t="s">
        <v>3</v>
      </c>
      <c r="B2" s="168"/>
      <c r="C2" s="168"/>
      <c r="D2" s="168"/>
      <c r="E2" s="168"/>
      <c r="F2" s="168"/>
    </row>
    <row r="3" spans="1:6" ht="18.75">
      <c r="A3" s="168" t="s">
        <v>56</v>
      </c>
      <c r="B3" s="168"/>
      <c r="C3" s="168"/>
      <c r="D3" s="168"/>
      <c r="E3" s="168"/>
      <c r="F3" s="168"/>
    </row>
    <row r="4" spans="1:6" ht="18.75">
      <c r="A4" s="168" t="s">
        <v>50</v>
      </c>
      <c r="B4" s="168"/>
      <c r="C4" s="168"/>
      <c r="D4" s="168"/>
      <c r="E4" s="168"/>
      <c r="F4" s="168"/>
    </row>
    <row r="5" spans="1:6" ht="19.5" thickBot="1">
      <c r="A5" s="4"/>
      <c r="B5" s="4"/>
      <c r="C5" s="4"/>
      <c r="D5" s="4"/>
      <c r="E5" s="4"/>
      <c r="F5" s="4"/>
    </row>
    <row r="6" spans="1:6" s="6" customFormat="1" ht="19.5" customHeight="1" thickBot="1">
      <c r="A6" s="64" t="s">
        <v>0</v>
      </c>
      <c r="B6" s="35" t="s">
        <v>2</v>
      </c>
      <c r="C6" s="136"/>
      <c r="D6" s="35"/>
      <c r="E6" s="136" t="s">
        <v>1</v>
      </c>
      <c r="F6" s="137">
        <v>2011</v>
      </c>
    </row>
    <row r="7" spans="1:6" s="11" customFormat="1" ht="19.5" customHeight="1" thickBot="1">
      <c r="A7" s="7"/>
      <c r="B7" s="10"/>
      <c r="C7" s="10"/>
      <c r="D7" s="10"/>
      <c r="E7" s="10"/>
      <c r="F7" s="33" t="s">
        <v>93</v>
      </c>
    </row>
    <row r="8" spans="1:6" s="6" customFormat="1" ht="19.5" customHeight="1">
      <c r="A8" s="65" t="s">
        <v>52</v>
      </c>
      <c r="B8" s="175" t="s">
        <v>55</v>
      </c>
      <c r="C8" s="176"/>
      <c r="D8" s="176"/>
      <c r="E8" s="176"/>
      <c r="F8" s="178"/>
    </row>
    <row r="9" spans="1:6" s="6" customFormat="1" ht="19.5" customHeight="1">
      <c r="A9" s="45" t="s">
        <v>51</v>
      </c>
      <c r="B9" s="9" t="s">
        <v>53</v>
      </c>
      <c r="C9" s="9">
        <v>2011</v>
      </c>
      <c r="D9" s="9">
        <v>2012</v>
      </c>
      <c r="E9" s="9">
        <v>2013</v>
      </c>
      <c r="F9" s="38" t="s">
        <v>54</v>
      </c>
    </row>
    <row r="10" spans="1:7" ht="19.5" customHeight="1">
      <c r="A10" s="140" t="s">
        <v>95</v>
      </c>
      <c r="B10" s="141" t="s">
        <v>96</v>
      </c>
      <c r="C10" s="141">
        <v>35</v>
      </c>
      <c r="D10" s="141">
        <v>38</v>
      </c>
      <c r="E10" s="141">
        <v>40</v>
      </c>
      <c r="F10" s="142" t="s">
        <v>176</v>
      </c>
      <c r="G10" s="154"/>
    </row>
    <row r="11" spans="1:7" ht="19.5" customHeight="1">
      <c r="A11" s="140" t="s">
        <v>95</v>
      </c>
      <c r="B11" s="141" t="s">
        <v>152</v>
      </c>
      <c r="C11" s="141">
        <v>10</v>
      </c>
      <c r="D11" s="141">
        <v>15</v>
      </c>
      <c r="E11" s="141">
        <v>20</v>
      </c>
      <c r="F11" s="142" t="s">
        <v>177</v>
      </c>
      <c r="G11" s="154"/>
    </row>
    <row r="12" spans="1:7" ht="19.5" customHeight="1">
      <c r="A12" s="143" t="s">
        <v>97</v>
      </c>
      <c r="B12" s="144" t="s">
        <v>96</v>
      </c>
      <c r="C12" s="141">
        <v>1500</v>
      </c>
      <c r="D12" s="141">
        <v>1700</v>
      </c>
      <c r="E12" s="141">
        <v>1900</v>
      </c>
      <c r="F12" s="142" t="s">
        <v>174</v>
      </c>
      <c r="G12" s="154"/>
    </row>
    <row r="13" spans="1:6" ht="19.5" customHeight="1">
      <c r="A13" s="47"/>
      <c r="B13" s="145"/>
      <c r="C13" s="145"/>
      <c r="D13" s="146"/>
      <c r="E13" s="145"/>
      <c r="F13" s="147" t="s">
        <v>173</v>
      </c>
    </row>
    <row r="14" spans="1:6" ht="19.5" customHeight="1">
      <c r="A14" s="155"/>
      <c r="B14" s="145"/>
      <c r="C14" s="145"/>
      <c r="D14" s="146"/>
      <c r="E14" s="145"/>
      <c r="F14" s="147" t="s">
        <v>175</v>
      </c>
    </row>
    <row r="15" spans="1:7" ht="19.5" customHeight="1">
      <c r="A15" s="143" t="s">
        <v>97</v>
      </c>
      <c r="B15" s="144" t="s">
        <v>178</v>
      </c>
      <c r="C15" s="141">
        <v>285</v>
      </c>
      <c r="D15" s="141">
        <v>300</v>
      </c>
      <c r="E15" s="141">
        <v>315</v>
      </c>
      <c r="F15" s="142" t="s">
        <v>179</v>
      </c>
      <c r="G15" s="154"/>
    </row>
    <row r="16" spans="1:6" ht="19.5" customHeight="1" thickBot="1">
      <c r="A16" s="57" t="s">
        <v>44</v>
      </c>
      <c r="B16" s="148"/>
      <c r="C16" s="165">
        <f>SUM(C10:C15)</f>
        <v>1830</v>
      </c>
      <c r="D16" s="165">
        <f>SUM(D10:D15)</f>
        <v>2053</v>
      </c>
      <c r="E16" s="166">
        <f>SUM(E10:E15)</f>
        <v>2275</v>
      </c>
      <c r="F16" s="149"/>
    </row>
    <row r="17" spans="1:6" ht="19.5" customHeight="1" thickBot="1">
      <c r="A17" s="60" t="s">
        <v>18</v>
      </c>
      <c r="B17" s="61" t="s">
        <v>184</v>
      </c>
      <c r="C17" s="62"/>
      <c r="D17" s="62"/>
      <c r="E17" s="62"/>
      <c r="F17" s="63"/>
    </row>
  </sheetData>
  <mergeCells count="4">
    <mergeCell ref="B8:F8"/>
    <mergeCell ref="A2:F2"/>
    <mergeCell ref="A3:F3"/>
    <mergeCell ref="A4:F4"/>
  </mergeCells>
  <printOptions horizontalCentered="1" verticalCentered="1"/>
  <pageMargins left="0.7874015748031497" right="1.1811023622047245" top="0.984251968503937" bottom="0.984251968503937" header="0.5118110236220472" footer="0.5118110236220472"/>
  <pageSetup fitToHeight="1" fitToWidth="1" horizontalDpi="600" verticalDpi="600" orientation="landscape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8">
      <selection activeCell="A23" sqref="A23"/>
    </sheetView>
  </sheetViews>
  <sheetFormatPr defaultColWidth="9.140625" defaultRowHeight="12.75"/>
  <cols>
    <col min="1" max="1" width="62.57421875" style="125" customWidth="1"/>
    <col min="2" max="2" width="24.8515625" style="125" customWidth="1"/>
    <col min="3" max="7" width="8.7109375" style="125" customWidth="1"/>
    <col min="8" max="16384" width="9.140625" style="125" customWidth="1"/>
  </cols>
  <sheetData>
    <row r="1" ht="19.5" customHeight="1">
      <c r="B1" s="126"/>
    </row>
    <row r="2" ht="19.5" customHeight="1"/>
    <row r="3" ht="19.5" customHeight="1"/>
    <row r="4" spans="1:7" s="128" customFormat="1" ht="18.75">
      <c r="A4" s="168" t="s">
        <v>3</v>
      </c>
      <c r="B4" s="168"/>
      <c r="C4" s="127"/>
      <c r="D4" s="127"/>
      <c r="E4" s="127"/>
      <c r="F4" s="127"/>
      <c r="G4" s="127"/>
    </row>
    <row r="5" spans="1:7" s="128" customFormat="1" ht="18.75">
      <c r="A5" s="168" t="s">
        <v>57</v>
      </c>
      <c r="B5" s="168"/>
      <c r="C5" s="127"/>
      <c r="D5" s="127"/>
      <c r="E5" s="127"/>
      <c r="F5" s="127"/>
      <c r="G5" s="127"/>
    </row>
    <row r="6" spans="1:7" s="128" customFormat="1" ht="18.75">
      <c r="A6" s="168" t="s">
        <v>58</v>
      </c>
      <c r="B6" s="168"/>
      <c r="C6" s="127"/>
      <c r="D6" s="127"/>
      <c r="E6" s="127"/>
      <c r="F6" s="127"/>
      <c r="G6" s="127"/>
    </row>
    <row r="7" spans="1:7" s="128" customFormat="1" ht="18.75">
      <c r="A7" s="168" t="s">
        <v>50</v>
      </c>
      <c r="B7" s="168"/>
      <c r="C7" s="127"/>
      <c r="D7" s="127"/>
      <c r="E7" s="127"/>
      <c r="F7" s="127"/>
      <c r="G7" s="127"/>
    </row>
    <row r="8" spans="1:2" ht="19.5" customHeight="1" thickBot="1">
      <c r="A8" s="119"/>
      <c r="B8" s="119"/>
    </row>
    <row r="9" spans="1:8" s="129" customFormat="1" ht="19.5" customHeight="1" thickBot="1">
      <c r="A9" s="64" t="s">
        <v>69</v>
      </c>
      <c r="B9" s="120" t="s">
        <v>180</v>
      </c>
      <c r="C9" s="125"/>
      <c r="D9" s="125"/>
      <c r="E9" s="125"/>
      <c r="F9" s="125"/>
      <c r="G9" s="125"/>
      <c r="H9" s="125"/>
    </row>
    <row r="10" spans="1:2" ht="19.5" customHeight="1" thickBot="1">
      <c r="A10" s="119"/>
      <c r="B10" s="33" t="s">
        <v>93</v>
      </c>
    </row>
    <row r="11" spans="1:2" s="128" customFormat="1" ht="19.5" customHeight="1">
      <c r="A11" s="72" t="s">
        <v>59</v>
      </c>
      <c r="B11" s="73" t="s">
        <v>60</v>
      </c>
    </row>
    <row r="12" spans="1:2" s="128" customFormat="1" ht="19.5" customHeight="1" thickBot="1">
      <c r="A12" s="121"/>
      <c r="B12" s="122">
        <v>2011</v>
      </c>
    </row>
    <row r="13" spans="1:2" s="128" customFormat="1" ht="19.5" customHeight="1">
      <c r="A13" s="123" t="s">
        <v>61</v>
      </c>
      <c r="B13" s="124">
        <v>39500</v>
      </c>
    </row>
    <row r="14" spans="1:2" s="128" customFormat="1" ht="19.5" customHeight="1">
      <c r="A14" s="47" t="s">
        <v>62</v>
      </c>
      <c r="B14" s="130">
        <v>0</v>
      </c>
    </row>
    <row r="15" spans="1:2" s="128" customFormat="1" ht="19.5" customHeight="1">
      <c r="A15" s="47" t="s">
        <v>160</v>
      </c>
      <c r="B15" s="130">
        <v>0</v>
      </c>
    </row>
    <row r="16" spans="1:2" s="128" customFormat="1" ht="19.5" customHeight="1">
      <c r="A16" s="47" t="s">
        <v>63</v>
      </c>
      <c r="B16" s="131">
        <f>SUM(B13:B15)</f>
        <v>39500</v>
      </c>
    </row>
    <row r="17" spans="1:2" s="128" customFormat="1" ht="19.5" customHeight="1">
      <c r="A17" s="82" t="s">
        <v>64</v>
      </c>
      <c r="B17" s="132">
        <v>0</v>
      </c>
    </row>
    <row r="18" spans="1:2" s="128" customFormat="1" ht="19.5" customHeight="1">
      <c r="A18" s="82" t="s">
        <v>65</v>
      </c>
      <c r="B18" s="132">
        <f>B16+B17</f>
        <v>39500</v>
      </c>
    </row>
    <row r="19" spans="1:2" s="128" customFormat="1" ht="19.5" customHeight="1">
      <c r="A19" s="82" t="s">
        <v>66</v>
      </c>
      <c r="B19" s="132">
        <f>B18</f>
        <v>39500</v>
      </c>
    </row>
    <row r="20" spans="1:2" s="128" customFormat="1" ht="19.5" customHeight="1">
      <c r="A20" s="82" t="s">
        <v>67</v>
      </c>
      <c r="B20" s="132">
        <f>B19</f>
        <v>39500</v>
      </c>
    </row>
    <row r="21" spans="1:2" s="128" customFormat="1" ht="19.5" customHeight="1" thickBot="1">
      <c r="A21" s="89" t="s">
        <v>68</v>
      </c>
      <c r="B21" s="133">
        <f>B18-B19</f>
        <v>0</v>
      </c>
    </row>
    <row r="22" spans="1:2" s="128" customFormat="1" ht="19.5" customHeight="1" thickBot="1">
      <c r="A22" s="60" t="s">
        <v>185</v>
      </c>
      <c r="B22" s="134"/>
    </row>
    <row r="23" spans="1:2" s="128" customFormat="1" ht="19.5" customHeight="1">
      <c r="A23" s="1"/>
      <c r="B23" s="1"/>
    </row>
    <row r="24" spans="1:2" s="128" customFormat="1" ht="19.5" customHeight="1">
      <c r="A24" s="1"/>
      <c r="B24" s="1"/>
    </row>
    <row r="25" spans="1:2" s="128" customFormat="1" ht="19.5" customHeight="1">
      <c r="A25" s="1"/>
      <c r="B25" s="1"/>
    </row>
    <row r="26" spans="1:2" s="128" customFormat="1" ht="19.5" customHeight="1">
      <c r="A26" s="1"/>
      <c r="B26" s="1"/>
    </row>
    <row r="27" spans="1:2" s="128" customFormat="1" ht="19.5" customHeight="1">
      <c r="A27" s="1"/>
      <c r="B27" s="1"/>
    </row>
    <row r="28" spans="1:2" s="128" customFormat="1" ht="19.5" customHeight="1">
      <c r="A28" s="1"/>
      <c r="B28" s="1"/>
    </row>
    <row r="29" spans="1:2" s="128" customFormat="1" ht="19.5" customHeight="1">
      <c r="A29" s="1"/>
      <c r="B29" s="1"/>
    </row>
    <row r="30" spans="1:2" s="128" customFormat="1" ht="19.5" customHeight="1">
      <c r="A30" s="1"/>
      <c r="B30" s="1"/>
    </row>
    <row r="31" spans="1:2" s="128" customFormat="1" ht="19.5" customHeight="1">
      <c r="A31" s="1"/>
      <c r="B31" s="1"/>
    </row>
    <row r="32" spans="1:2" s="128" customFormat="1" ht="19.5" customHeight="1">
      <c r="A32" s="1"/>
      <c r="B32" s="1"/>
    </row>
    <row r="33" s="128" customFormat="1" ht="19.5" customHeight="1"/>
    <row r="34" s="128" customFormat="1" ht="12.75"/>
    <row r="35" s="128" customFormat="1" ht="12.75"/>
    <row r="36" s="128" customFormat="1" ht="12.75"/>
    <row r="37" s="128" customFormat="1" ht="12.75"/>
    <row r="38" s="128" customFormat="1" ht="12.75"/>
    <row r="39" s="128" customFormat="1" ht="12.75"/>
    <row r="40" s="128" customFormat="1" ht="12.75"/>
    <row r="41" s="128" customFormat="1" ht="12.75"/>
    <row r="42" s="128" customFormat="1" ht="12.75"/>
    <row r="43" s="128" customFormat="1" ht="12.75"/>
    <row r="44" s="128" customFormat="1" ht="12.75"/>
    <row r="45" s="128" customFormat="1" ht="12.75"/>
    <row r="46" s="128" customFormat="1" ht="12.75"/>
    <row r="47" s="128" customFormat="1" ht="12.75"/>
    <row r="48" s="128" customFormat="1" ht="12.75"/>
    <row r="49" s="128" customFormat="1" ht="12.75"/>
    <row r="50" s="128" customFormat="1" ht="12.75"/>
    <row r="51" s="128" customFormat="1" ht="12.75"/>
    <row r="52" s="128" customFormat="1" ht="12.75"/>
    <row r="53" s="128" customFormat="1" ht="12.75"/>
    <row r="54" s="128" customFormat="1" ht="12.75"/>
    <row r="55" s="128" customFormat="1" ht="12.75"/>
    <row r="56" s="128" customFormat="1" ht="12.75"/>
    <row r="57" s="128" customFormat="1" ht="12.75"/>
    <row r="58" s="128" customFormat="1" ht="12.75"/>
    <row r="59" s="128" customFormat="1" ht="12.75"/>
    <row r="60" s="128" customFormat="1" ht="12.75"/>
    <row r="61" s="128" customFormat="1" ht="12.75"/>
    <row r="62" s="128" customFormat="1" ht="12.75"/>
    <row r="63" s="128" customFormat="1" ht="12.75"/>
    <row r="64" s="128" customFormat="1" ht="12.75"/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  <row r="91" s="128" customFormat="1" ht="12.75"/>
    <row r="92" s="128" customFormat="1" ht="12.75"/>
    <row r="93" s="128" customFormat="1" ht="12.75"/>
    <row r="94" s="128" customFormat="1" ht="12.75"/>
    <row r="95" s="128" customFormat="1" ht="12.75"/>
    <row r="96" s="128" customFormat="1" ht="12.75"/>
    <row r="97" s="128" customFormat="1" ht="12.75"/>
    <row r="98" s="128" customFormat="1" ht="12.75"/>
    <row r="99" s="128" customFormat="1" ht="12.75"/>
    <row r="100" s="128" customFormat="1" ht="12.75"/>
    <row r="101" s="128" customFormat="1" ht="12.75"/>
    <row r="102" s="128" customFormat="1" ht="12.75"/>
    <row r="103" s="128" customFormat="1" ht="12.75"/>
    <row r="104" s="128" customFormat="1" ht="12.75"/>
    <row r="105" s="128" customFormat="1" ht="12.75"/>
    <row r="106" s="128" customFormat="1" ht="12.75"/>
    <row r="107" s="128" customFormat="1" ht="12.75"/>
    <row r="108" s="128" customFormat="1" ht="12.75"/>
    <row r="109" s="128" customFormat="1" ht="12.75"/>
    <row r="110" s="128" customFormat="1" ht="12.75"/>
    <row r="111" s="128" customFormat="1" ht="12.75"/>
    <row r="112" s="128" customFormat="1" ht="12.75"/>
    <row r="113" s="128" customFormat="1" ht="12.75"/>
    <row r="114" s="128" customFormat="1" ht="12.75"/>
    <row r="115" s="128" customFormat="1" ht="12.75"/>
    <row r="116" s="128" customFormat="1" ht="12.75"/>
    <row r="117" s="128" customFormat="1" ht="12.75"/>
    <row r="118" s="128" customFormat="1" ht="12.75"/>
    <row r="119" s="128" customFormat="1" ht="12.75"/>
    <row r="120" s="128" customFormat="1" ht="12.75"/>
    <row r="121" s="128" customFormat="1" ht="12.75"/>
    <row r="122" s="128" customFormat="1" ht="12.75"/>
    <row r="123" s="128" customFormat="1" ht="12.75"/>
    <row r="124" s="128" customFormat="1" ht="12.75"/>
    <row r="125" s="128" customFormat="1" ht="12.75"/>
    <row r="126" s="128" customFormat="1" ht="12.75"/>
    <row r="127" s="128" customFormat="1" ht="12.75"/>
    <row r="128" s="128" customFormat="1" ht="12.75"/>
    <row r="129" s="128" customFormat="1" ht="12.75"/>
    <row r="130" s="128" customFormat="1" ht="12.75"/>
    <row r="131" s="128" customFormat="1" ht="12.75"/>
    <row r="132" s="128" customFormat="1" ht="12.75"/>
    <row r="133" s="128" customFormat="1" ht="12.75"/>
    <row r="134" s="128" customFormat="1" ht="12.75"/>
    <row r="135" s="128" customFormat="1" ht="12.75"/>
    <row r="136" s="128" customFormat="1" ht="12.75"/>
    <row r="137" s="128" customFormat="1" ht="12.75"/>
    <row r="138" s="128" customFormat="1" ht="12.75"/>
    <row r="139" s="128" customFormat="1" ht="12.75"/>
    <row r="140" s="128" customFormat="1" ht="12.75"/>
    <row r="141" s="128" customFormat="1" ht="12.75"/>
    <row r="142" s="128" customFormat="1" ht="12.75"/>
    <row r="143" s="128" customFormat="1" ht="12.75"/>
    <row r="144" s="128" customFormat="1" ht="12.75"/>
    <row r="145" s="128" customFormat="1" ht="12.75"/>
    <row r="146" s="128" customFormat="1" ht="12.75"/>
    <row r="147" s="128" customFormat="1" ht="12.75"/>
    <row r="148" s="128" customFormat="1" ht="12.75"/>
    <row r="149" s="128" customFormat="1" ht="12.75"/>
    <row r="150" s="128" customFormat="1" ht="12.75"/>
    <row r="151" s="128" customFormat="1" ht="12.75"/>
    <row r="152" s="128" customFormat="1" ht="12.75"/>
    <row r="153" s="128" customFormat="1" ht="12.75"/>
    <row r="154" s="128" customFormat="1" ht="12.75"/>
    <row r="155" s="128" customFormat="1" ht="12.75"/>
    <row r="156" s="128" customFormat="1" ht="12.75"/>
    <row r="157" s="128" customFormat="1" ht="12.75"/>
    <row r="158" s="128" customFormat="1" ht="12.75"/>
    <row r="159" s="128" customFormat="1" ht="12.75"/>
    <row r="160" s="128" customFormat="1" ht="12.75"/>
    <row r="161" s="128" customFormat="1" ht="12.75"/>
    <row r="162" s="128" customFormat="1" ht="12.75"/>
    <row r="163" s="128" customFormat="1" ht="12.75"/>
    <row r="164" s="128" customFormat="1" ht="12.75"/>
    <row r="165" s="128" customFormat="1" ht="12.75"/>
    <row r="166" s="128" customFormat="1" ht="12.75"/>
    <row r="167" s="128" customFormat="1" ht="12.75"/>
    <row r="168" s="128" customFormat="1" ht="12.75"/>
    <row r="169" s="128" customFormat="1" ht="12.75"/>
    <row r="170" s="128" customFormat="1" ht="12.75"/>
    <row r="171" s="128" customFormat="1" ht="12.75"/>
    <row r="172" s="128" customFormat="1" ht="12.75"/>
    <row r="173" s="128" customFormat="1" ht="12.75"/>
    <row r="174" s="128" customFormat="1" ht="12.75"/>
    <row r="175" s="128" customFormat="1" ht="12.75"/>
    <row r="176" s="128" customFormat="1" ht="12.75"/>
    <row r="177" s="128" customFormat="1" ht="12.75"/>
    <row r="178" s="128" customFormat="1" ht="12.75"/>
    <row r="179" s="128" customFormat="1" ht="12.75"/>
    <row r="180" s="128" customFormat="1" ht="12.75"/>
    <row r="181" s="128" customFormat="1" ht="12.75"/>
    <row r="182" s="128" customFormat="1" ht="12.75"/>
    <row r="183" s="128" customFormat="1" ht="12.75"/>
    <row r="184" s="128" customFormat="1" ht="12.75"/>
    <row r="185" s="128" customFormat="1" ht="12.75"/>
    <row r="186" s="128" customFormat="1" ht="12.75"/>
    <row r="187" s="128" customFormat="1" ht="12.75"/>
    <row r="188" s="128" customFormat="1" ht="12.75"/>
    <row r="189" s="128" customFormat="1" ht="12.75"/>
    <row r="190" s="128" customFormat="1" ht="12.75"/>
    <row r="191" s="128" customFormat="1" ht="12.75"/>
    <row r="192" s="128" customFormat="1" ht="12.75"/>
    <row r="193" s="128" customFormat="1" ht="12.75"/>
    <row r="194" s="128" customFormat="1" ht="12.75"/>
    <row r="195" s="128" customFormat="1" ht="12.75"/>
    <row r="196" s="128" customFormat="1" ht="12.75"/>
    <row r="197" s="128" customFormat="1" ht="12.75"/>
    <row r="198" s="128" customFormat="1" ht="12.75"/>
    <row r="199" s="128" customFormat="1" ht="12.75"/>
    <row r="200" s="128" customFormat="1" ht="12.75"/>
    <row r="201" s="128" customFormat="1" ht="12.75"/>
    <row r="202" s="128" customFormat="1" ht="12.75"/>
    <row r="203" s="128" customFormat="1" ht="12.75"/>
    <row r="204" s="128" customFormat="1" ht="12.75"/>
    <row r="205" s="128" customFormat="1" ht="12.75"/>
    <row r="206" s="128" customFormat="1" ht="12.75"/>
    <row r="207" s="128" customFormat="1" ht="12.75"/>
    <row r="208" s="128" customFormat="1" ht="12.75"/>
    <row r="209" s="128" customFormat="1" ht="12.75"/>
    <row r="210" s="128" customFormat="1" ht="12.75"/>
    <row r="211" s="128" customFormat="1" ht="12.75"/>
    <row r="212" s="128" customFormat="1" ht="12.75"/>
    <row r="213" s="128" customFormat="1" ht="12.75"/>
    <row r="214" s="128" customFormat="1" ht="12.75"/>
    <row r="215" s="128" customFormat="1" ht="12.75"/>
    <row r="216" s="128" customFormat="1" ht="12.75"/>
    <row r="217" s="128" customFormat="1" ht="12.75"/>
    <row r="218" s="128" customFormat="1" ht="12.75"/>
    <row r="219" s="128" customFormat="1" ht="12.75"/>
    <row r="220" s="128" customFormat="1" ht="12.75"/>
    <row r="221" s="128" customFormat="1" ht="12.75"/>
    <row r="222" s="128" customFormat="1" ht="12.75"/>
    <row r="223" s="128" customFormat="1" ht="12.75"/>
    <row r="224" s="128" customFormat="1" ht="12.75"/>
    <row r="225" s="128" customFormat="1" ht="12.75"/>
    <row r="226" s="128" customFormat="1" ht="12.75"/>
    <row r="227" s="128" customFormat="1" ht="12.75"/>
    <row r="228" s="128" customFormat="1" ht="12.75"/>
    <row r="229" s="128" customFormat="1" ht="12.75"/>
    <row r="230" s="128" customFormat="1" ht="12.75"/>
    <row r="231" s="128" customFormat="1" ht="12.75"/>
    <row r="232" s="128" customFormat="1" ht="12.75"/>
    <row r="233" s="128" customFormat="1" ht="12.75"/>
    <row r="234" s="128" customFormat="1" ht="12.75"/>
    <row r="235" s="128" customFormat="1" ht="12.75"/>
    <row r="236" s="128" customFormat="1" ht="12.75"/>
    <row r="237" s="128" customFormat="1" ht="12.75"/>
    <row r="238" s="128" customFormat="1" ht="12.75"/>
    <row r="239" s="128" customFormat="1" ht="12.75"/>
    <row r="240" s="128" customFormat="1" ht="12.75"/>
    <row r="241" s="128" customFormat="1" ht="12.75"/>
    <row r="242" s="128" customFormat="1" ht="12.75"/>
    <row r="243" s="128" customFormat="1" ht="12.75"/>
    <row r="244" s="128" customFormat="1" ht="12.75"/>
    <row r="245" s="128" customFormat="1" ht="12.75"/>
    <row r="246" s="128" customFormat="1" ht="12.75"/>
    <row r="247" s="128" customFormat="1" ht="12.75"/>
    <row r="248" s="128" customFormat="1" ht="12.75"/>
    <row r="249" s="128" customFormat="1" ht="12.75"/>
    <row r="250" s="128" customFormat="1" ht="12.75"/>
    <row r="251" s="128" customFormat="1" ht="12.75"/>
    <row r="252" s="128" customFormat="1" ht="12.75"/>
    <row r="253" s="128" customFormat="1" ht="12.75"/>
    <row r="254" s="128" customFormat="1" ht="12.75"/>
    <row r="255" s="128" customFormat="1" ht="12.75"/>
    <row r="256" s="128" customFormat="1" ht="12.75"/>
    <row r="257" s="128" customFormat="1" ht="12.75"/>
    <row r="258" s="128" customFormat="1" ht="12.75"/>
    <row r="259" s="128" customFormat="1" ht="12.75"/>
    <row r="260" s="128" customFormat="1" ht="12.75"/>
    <row r="261" s="128" customFormat="1" ht="12.75"/>
    <row r="262" s="128" customFormat="1" ht="12.75"/>
    <row r="263" s="128" customFormat="1" ht="12.75"/>
    <row r="264" s="128" customFormat="1" ht="12.75"/>
    <row r="265" s="128" customFormat="1" ht="12.75"/>
    <row r="266" s="128" customFormat="1" ht="12.75"/>
    <row r="267" s="128" customFormat="1" ht="12.75"/>
    <row r="268" s="128" customFormat="1" ht="12.75"/>
    <row r="269" s="128" customFormat="1" ht="12.75"/>
    <row r="270" s="128" customFormat="1" ht="12.75"/>
    <row r="271" s="128" customFormat="1" ht="12.75"/>
    <row r="272" s="128" customFormat="1" ht="12.75"/>
    <row r="273" s="128" customFormat="1" ht="12.75"/>
    <row r="274" s="128" customFormat="1" ht="12.75"/>
    <row r="275" s="128" customFormat="1" ht="12.75"/>
    <row r="276" s="128" customFormat="1" ht="12.75"/>
    <row r="277" s="128" customFormat="1" ht="12.75"/>
    <row r="278" s="128" customFormat="1" ht="12.75"/>
    <row r="279" s="128" customFormat="1" ht="12.75"/>
    <row r="280" s="128" customFormat="1" ht="12.75"/>
    <row r="281" s="128" customFormat="1" ht="12.75"/>
    <row r="282" s="128" customFormat="1" ht="12.75"/>
    <row r="283" s="128" customFormat="1" ht="12.75"/>
    <row r="284" s="128" customFormat="1" ht="12.75"/>
    <row r="285" s="128" customFormat="1" ht="12.75"/>
    <row r="286" s="128" customFormat="1" ht="12.75"/>
    <row r="287" s="128" customFormat="1" ht="12.75"/>
    <row r="288" s="128" customFormat="1" ht="12.75"/>
    <row r="289" s="128" customFormat="1" ht="12.75"/>
    <row r="290" s="128" customFormat="1" ht="12.75"/>
    <row r="291" s="128" customFormat="1" ht="12.75"/>
    <row r="292" s="128" customFormat="1" ht="12.75"/>
    <row r="293" s="128" customFormat="1" ht="12.75"/>
    <row r="294" s="128" customFormat="1" ht="12.75"/>
    <row r="295" s="128" customFormat="1" ht="12.75"/>
    <row r="296" s="128" customFormat="1" ht="12.75"/>
    <row r="297" s="128" customFormat="1" ht="12.75"/>
    <row r="298" s="128" customFormat="1" ht="12.75"/>
    <row r="299" s="128" customFormat="1" ht="12.75"/>
    <row r="300" s="128" customFormat="1" ht="12.75"/>
    <row r="301" s="128" customFormat="1" ht="12.75"/>
    <row r="302" s="128" customFormat="1" ht="12.75"/>
    <row r="303" s="128" customFormat="1" ht="12.75"/>
    <row r="304" s="128" customFormat="1" ht="12.75"/>
    <row r="305" s="128" customFormat="1" ht="12.75"/>
    <row r="306" s="128" customFormat="1" ht="12.75"/>
    <row r="307" s="128" customFormat="1" ht="12.75"/>
    <row r="308" s="128" customFormat="1" ht="12.75"/>
    <row r="309" s="128" customFormat="1" ht="12.75"/>
    <row r="310" s="128" customFormat="1" ht="12.75"/>
    <row r="311" s="128" customFormat="1" ht="12.75"/>
    <row r="312" s="128" customFormat="1" ht="12.75"/>
    <row r="313" s="128" customFormat="1" ht="12.75"/>
    <row r="314" s="128" customFormat="1" ht="12.75"/>
    <row r="315" s="128" customFormat="1" ht="12.75"/>
    <row r="316" s="128" customFormat="1" ht="12.75"/>
    <row r="317" s="128" customFormat="1" ht="12.75"/>
    <row r="318" s="128" customFormat="1" ht="12.75"/>
    <row r="319" s="128" customFormat="1" ht="12.75"/>
    <row r="320" s="128" customFormat="1" ht="12.75"/>
    <row r="321" s="128" customFormat="1" ht="12.75"/>
    <row r="322" s="128" customFormat="1" ht="12.75"/>
    <row r="323" s="128" customFormat="1" ht="12.75"/>
    <row r="324" s="128" customFormat="1" ht="12.75"/>
    <row r="325" s="128" customFormat="1" ht="12.75"/>
    <row r="326" s="128" customFormat="1" ht="12.75"/>
    <row r="327" s="128" customFormat="1" ht="12.75"/>
    <row r="328" s="128" customFormat="1" ht="12.75"/>
    <row r="329" s="128" customFormat="1" ht="12.75"/>
    <row r="330" s="128" customFormat="1" ht="12.75"/>
    <row r="331" s="128" customFormat="1" ht="12.75"/>
    <row r="332" s="128" customFormat="1" ht="12.75"/>
    <row r="333" s="128" customFormat="1" ht="12.75"/>
    <row r="334" s="128" customFormat="1" ht="12.75"/>
    <row r="335" s="128" customFormat="1" ht="12.75"/>
    <row r="336" s="128" customFormat="1" ht="12.75"/>
    <row r="337" s="128" customFormat="1" ht="12.75"/>
    <row r="338" s="128" customFormat="1" ht="12.75"/>
    <row r="339" s="128" customFormat="1" ht="12.75"/>
    <row r="340" s="128" customFormat="1" ht="12.75"/>
    <row r="341" s="128" customFormat="1" ht="12.75"/>
    <row r="342" s="128" customFormat="1" ht="12.75"/>
    <row r="343" s="128" customFormat="1" ht="12.75"/>
    <row r="344" s="128" customFormat="1" ht="12.75"/>
    <row r="345" s="128" customFormat="1" ht="12.75"/>
    <row r="346" s="128" customFormat="1" ht="12.75"/>
    <row r="347" s="128" customFormat="1" ht="12.75"/>
    <row r="348" s="128" customFormat="1" ht="12.75"/>
    <row r="349" s="128" customFormat="1" ht="12.75"/>
    <row r="350" s="128" customFormat="1" ht="12.75"/>
    <row r="351" s="128" customFormat="1" ht="12.75"/>
    <row r="352" s="128" customFormat="1" ht="12.75"/>
    <row r="353" s="128" customFormat="1" ht="12.75"/>
    <row r="354" s="128" customFormat="1" ht="12.75"/>
    <row r="355" s="128" customFormat="1" ht="12.75"/>
    <row r="356" s="128" customFormat="1" ht="12.75"/>
    <row r="357" s="128" customFormat="1" ht="12.75"/>
    <row r="358" s="128" customFormat="1" ht="12.75"/>
    <row r="359" s="128" customFormat="1" ht="12.75"/>
    <row r="360" s="128" customFormat="1" ht="12.75"/>
    <row r="361" s="128" customFormat="1" ht="12.75"/>
    <row r="362" s="128" customFormat="1" ht="12.75"/>
    <row r="363" s="128" customFormat="1" ht="12.75"/>
    <row r="364" s="128" customFormat="1" ht="12.75"/>
    <row r="365" s="128" customFormat="1" ht="12.75"/>
    <row r="366" s="128" customFormat="1" ht="12.75"/>
    <row r="367" s="128" customFormat="1" ht="12.75"/>
    <row r="368" s="128" customFormat="1" ht="12.75"/>
    <row r="369" s="128" customFormat="1" ht="12.75"/>
    <row r="370" s="128" customFormat="1" ht="12.75"/>
    <row r="371" s="128" customFormat="1" ht="12.75"/>
    <row r="372" s="128" customFormat="1" ht="12.75"/>
    <row r="373" s="128" customFormat="1" ht="12.75"/>
    <row r="374" s="128" customFormat="1" ht="12.75"/>
    <row r="375" s="128" customFormat="1" ht="12.75"/>
    <row r="376" s="128" customFormat="1" ht="12.75"/>
    <row r="377" s="128" customFormat="1" ht="12.75"/>
    <row r="378" s="128" customFormat="1" ht="12.75"/>
    <row r="379" s="128" customFormat="1" ht="12.75"/>
    <row r="380" s="128" customFormat="1" ht="12.75"/>
    <row r="381" s="128" customFormat="1" ht="12.75"/>
    <row r="382" s="128" customFormat="1" ht="12.75"/>
    <row r="383" s="128" customFormat="1" ht="12.75"/>
    <row r="384" s="128" customFormat="1" ht="12.75"/>
    <row r="385" s="128" customFormat="1" ht="12.75"/>
    <row r="386" s="128" customFormat="1" ht="12.75"/>
    <row r="387" s="128" customFormat="1" ht="12.75"/>
    <row r="388" s="128" customFormat="1" ht="12.75"/>
    <row r="389" s="128" customFormat="1" ht="12.75"/>
    <row r="390" s="128" customFormat="1" ht="12.75"/>
    <row r="391" s="128" customFormat="1" ht="12.75"/>
    <row r="392" s="128" customFormat="1" ht="12.75"/>
    <row r="393" s="128" customFormat="1" ht="12.75"/>
    <row r="394" s="128" customFormat="1" ht="12.75"/>
    <row r="395" s="128" customFormat="1" ht="12.75"/>
    <row r="396" s="128" customFormat="1" ht="12.75"/>
    <row r="397" s="128" customFormat="1" ht="12.75"/>
    <row r="398" s="128" customFormat="1" ht="12.75"/>
    <row r="399" s="128" customFormat="1" ht="12.75"/>
    <row r="400" s="128" customFormat="1" ht="12.75"/>
    <row r="401" s="128" customFormat="1" ht="12.75"/>
    <row r="402" s="128" customFormat="1" ht="12.75"/>
    <row r="403" s="128" customFormat="1" ht="12.75"/>
    <row r="404" s="128" customFormat="1" ht="12.75"/>
    <row r="405" s="128" customFormat="1" ht="12.75"/>
    <row r="406" s="128" customFormat="1" ht="12.75"/>
    <row r="407" s="128" customFormat="1" ht="12.75"/>
    <row r="408" s="128" customFormat="1" ht="12.75"/>
    <row r="409" s="128" customFormat="1" ht="12.75"/>
    <row r="410" s="128" customFormat="1" ht="12.75"/>
    <row r="411" s="128" customFormat="1" ht="12.75"/>
    <row r="412" s="128" customFormat="1" ht="12.75"/>
    <row r="413" s="128" customFormat="1" ht="12.75"/>
    <row r="414" s="128" customFormat="1" ht="12.75"/>
    <row r="415" s="128" customFormat="1" ht="12.75"/>
    <row r="416" s="128" customFormat="1" ht="12.75"/>
    <row r="417" s="128" customFormat="1" ht="12.75"/>
    <row r="418" s="128" customFormat="1" ht="12.75"/>
    <row r="419" s="128" customFormat="1" ht="12.75"/>
    <row r="420" s="128" customFormat="1" ht="12.75"/>
    <row r="421" s="128" customFormat="1" ht="12.75"/>
    <row r="422" s="128" customFormat="1" ht="12.75"/>
    <row r="423" s="128" customFormat="1" ht="12.75"/>
    <row r="424" s="128" customFormat="1" ht="12.75"/>
    <row r="425" s="128" customFormat="1" ht="12.75"/>
    <row r="426" s="128" customFormat="1" ht="12.75"/>
    <row r="427" s="128" customFormat="1" ht="12.75"/>
    <row r="428" s="128" customFormat="1" ht="12.75"/>
    <row r="429" s="128" customFormat="1" ht="12.75"/>
    <row r="430" s="128" customFormat="1" ht="12.75"/>
    <row r="431" s="128" customFormat="1" ht="12.75"/>
    <row r="432" s="128" customFormat="1" ht="12.75"/>
    <row r="433" s="128" customFormat="1" ht="12.75"/>
    <row r="434" s="128" customFormat="1" ht="12.75"/>
    <row r="435" s="128" customFormat="1" ht="12.75"/>
    <row r="436" s="128" customFormat="1" ht="12.75"/>
    <row r="437" s="128" customFormat="1" ht="12.75"/>
    <row r="438" s="128" customFormat="1" ht="12.75"/>
    <row r="439" s="128" customFormat="1" ht="12.75"/>
    <row r="440" s="128" customFormat="1" ht="12.75"/>
    <row r="441" s="128" customFormat="1" ht="12.75"/>
    <row r="442" s="128" customFormat="1" ht="12.75"/>
    <row r="443" s="128" customFormat="1" ht="12.75"/>
    <row r="444" s="128" customFormat="1" ht="12.75"/>
    <row r="445" s="128" customFormat="1" ht="12.75"/>
    <row r="446" s="128" customFormat="1" ht="12.75"/>
    <row r="447" s="128" customFormat="1" ht="12.75"/>
    <row r="448" s="128" customFormat="1" ht="12.75"/>
    <row r="449" s="128" customFormat="1" ht="12.75"/>
    <row r="450" s="128" customFormat="1" ht="12.75"/>
    <row r="451" s="128" customFormat="1" ht="12.75"/>
    <row r="452" s="128" customFormat="1" ht="12.75"/>
    <row r="453" s="128" customFormat="1" ht="12.75"/>
    <row r="454" s="128" customFormat="1" ht="12.75"/>
    <row r="455" s="128" customFormat="1" ht="12.75"/>
    <row r="456" s="128" customFormat="1" ht="12.75"/>
    <row r="457" s="128" customFormat="1" ht="12.75"/>
    <row r="458" s="128" customFormat="1" ht="12.75"/>
    <row r="459" s="128" customFormat="1" ht="12.75"/>
    <row r="460" s="128" customFormat="1" ht="12.75"/>
    <row r="461" s="128" customFormat="1" ht="12.75"/>
    <row r="462" s="128" customFormat="1" ht="12.75"/>
    <row r="463" s="128" customFormat="1" ht="12.75"/>
    <row r="464" s="128" customFormat="1" ht="12.75"/>
    <row r="465" s="128" customFormat="1" ht="12.75"/>
    <row r="466" s="128" customFormat="1" ht="12.75"/>
    <row r="467" s="128" customFormat="1" ht="12.75"/>
    <row r="468" s="128" customFormat="1" ht="12.75"/>
    <row r="469" s="128" customFormat="1" ht="12.75"/>
    <row r="470" s="128" customFormat="1" ht="12.75"/>
    <row r="471" s="128" customFormat="1" ht="12.75"/>
    <row r="472" s="128" customFormat="1" ht="12.75"/>
    <row r="473" s="128" customFormat="1" ht="12.75"/>
    <row r="474" s="128" customFormat="1" ht="12.75"/>
    <row r="475" s="128" customFormat="1" ht="12.75"/>
    <row r="476" s="128" customFormat="1" ht="12.75"/>
    <row r="477" s="128" customFormat="1" ht="12.75"/>
    <row r="478" s="128" customFormat="1" ht="12.75"/>
    <row r="479" s="128" customFormat="1" ht="12.75"/>
    <row r="480" s="128" customFormat="1" ht="12.75"/>
    <row r="481" s="128" customFormat="1" ht="12.75"/>
    <row r="482" s="128" customFormat="1" ht="12.75"/>
    <row r="483" s="128" customFormat="1" ht="12.75"/>
    <row r="484" s="128" customFormat="1" ht="12.75"/>
    <row r="485" s="128" customFormat="1" ht="12.75"/>
    <row r="486" s="128" customFormat="1" ht="12.75"/>
    <row r="487" s="128" customFormat="1" ht="12.75"/>
    <row r="488" s="128" customFormat="1" ht="12.75"/>
    <row r="489" s="128" customFormat="1" ht="12.75"/>
    <row r="490" s="128" customFormat="1" ht="12.75"/>
    <row r="491" s="128" customFormat="1" ht="12.75"/>
    <row r="492" s="128" customFormat="1" ht="12.75"/>
    <row r="493" s="128" customFormat="1" ht="12.75"/>
    <row r="494" s="128" customFormat="1" ht="12.75"/>
    <row r="495" s="128" customFormat="1" ht="12.75"/>
    <row r="496" s="128" customFormat="1" ht="12.75"/>
    <row r="497" s="128" customFormat="1" ht="12.75"/>
    <row r="498" s="128" customFormat="1" ht="12.75"/>
    <row r="499" s="128" customFormat="1" ht="12.75"/>
    <row r="500" s="128" customFormat="1" ht="12.75"/>
    <row r="501" s="128" customFormat="1" ht="12.75"/>
    <row r="502" s="128" customFormat="1" ht="12.75"/>
    <row r="503" s="128" customFormat="1" ht="12.75"/>
    <row r="504" s="128" customFormat="1" ht="12.75"/>
    <row r="505" s="128" customFormat="1" ht="12.75"/>
    <row r="506" s="128" customFormat="1" ht="12.75"/>
    <row r="507" s="128" customFormat="1" ht="12.75"/>
    <row r="508" s="128" customFormat="1" ht="12.75"/>
    <row r="509" s="128" customFormat="1" ht="12.75"/>
    <row r="510" s="128" customFormat="1" ht="12.75"/>
    <row r="511" s="128" customFormat="1" ht="12.75"/>
    <row r="512" s="128" customFormat="1" ht="12.75"/>
    <row r="513" s="128" customFormat="1" ht="12.75"/>
    <row r="514" s="128" customFormat="1" ht="12.75"/>
    <row r="515" s="128" customFormat="1" ht="12.75"/>
    <row r="516" s="128" customFormat="1" ht="12.75"/>
    <row r="517" s="128" customFormat="1" ht="12.75"/>
    <row r="518" s="128" customFormat="1" ht="12.75"/>
    <row r="519" s="128" customFormat="1" ht="12.75"/>
    <row r="520" s="128" customFormat="1" ht="12.75"/>
    <row r="521" s="128" customFormat="1" ht="12.75"/>
    <row r="522" s="128" customFormat="1" ht="12.75"/>
    <row r="523" s="128" customFormat="1" ht="12.75"/>
    <row r="524" s="128" customFormat="1" ht="12.75"/>
    <row r="525" s="128" customFormat="1" ht="12.75"/>
    <row r="526" s="128" customFormat="1" ht="12.75"/>
    <row r="527" s="128" customFormat="1" ht="12.75"/>
    <row r="528" s="128" customFormat="1" ht="12.75"/>
    <row r="529" s="128" customFormat="1" ht="12.75"/>
    <row r="530" s="128" customFormat="1" ht="12.75"/>
    <row r="531" s="128" customFormat="1" ht="12.75"/>
    <row r="532" s="128" customFormat="1" ht="12.75"/>
    <row r="533" s="128" customFormat="1" ht="12.75"/>
    <row r="534" s="128" customFormat="1" ht="12.75"/>
    <row r="535" s="128" customFormat="1" ht="12.75"/>
    <row r="536" s="128" customFormat="1" ht="12.75"/>
    <row r="537" s="128" customFormat="1" ht="12.75"/>
    <row r="538" s="128" customFormat="1" ht="12.75"/>
    <row r="539" s="128" customFormat="1" ht="12.75"/>
    <row r="540" s="128" customFormat="1" ht="12.75"/>
    <row r="541" s="128" customFormat="1" ht="12.75"/>
    <row r="542" s="128" customFormat="1" ht="12.75"/>
    <row r="543" s="128" customFormat="1" ht="12.75"/>
    <row r="544" s="128" customFormat="1" ht="12.75"/>
    <row r="545" s="128" customFormat="1" ht="12.75"/>
    <row r="546" s="128" customFormat="1" ht="12.75"/>
    <row r="547" s="128" customFormat="1" ht="12.75"/>
    <row r="548" s="128" customFormat="1" ht="12.75"/>
    <row r="549" s="128" customFormat="1" ht="12.75"/>
    <row r="550" s="128" customFormat="1" ht="12.75"/>
    <row r="551" s="128" customFormat="1" ht="12.75"/>
    <row r="552" s="128" customFormat="1" ht="12.75"/>
    <row r="553" s="128" customFormat="1" ht="12.75"/>
    <row r="554" s="128" customFormat="1" ht="12.75"/>
    <row r="555" s="128" customFormat="1" ht="12.75"/>
    <row r="556" s="128" customFormat="1" ht="12.75"/>
    <row r="557" s="128" customFormat="1" ht="12.75"/>
    <row r="558" s="128" customFormat="1" ht="12.75"/>
    <row r="559" s="128" customFormat="1" ht="12.75"/>
    <row r="560" s="128" customFormat="1" ht="12.75"/>
    <row r="561" s="128" customFormat="1" ht="12.75"/>
    <row r="562" s="128" customFormat="1" ht="12.75"/>
    <row r="563" s="128" customFormat="1" ht="12.75"/>
    <row r="564" s="128" customFormat="1" ht="12.75"/>
    <row r="565" s="128" customFormat="1" ht="12.75"/>
    <row r="566" s="128" customFormat="1" ht="12.75"/>
    <row r="567" s="128" customFormat="1" ht="12.75"/>
    <row r="568" s="128" customFormat="1" ht="12.75"/>
    <row r="569" s="128" customFormat="1" ht="12.75"/>
    <row r="570" s="128" customFormat="1" ht="12.75"/>
    <row r="571" s="128" customFormat="1" ht="12.75"/>
    <row r="572" s="128" customFormat="1" ht="12.75"/>
    <row r="573" s="128" customFormat="1" ht="12.75"/>
    <row r="574" s="128" customFormat="1" ht="12.75"/>
    <row r="575" s="128" customFormat="1" ht="12.75"/>
    <row r="576" s="128" customFormat="1" ht="12.75"/>
    <row r="577" s="128" customFormat="1" ht="12.75"/>
    <row r="578" s="128" customFormat="1" ht="12.75"/>
    <row r="579" s="128" customFormat="1" ht="12.75"/>
    <row r="580" s="128" customFormat="1" ht="12.75"/>
    <row r="581" s="128" customFormat="1" ht="12.75"/>
    <row r="582" s="128" customFormat="1" ht="12.75"/>
    <row r="583" s="128" customFormat="1" ht="12.75"/>
    <row r="584" s="128" customFormat="1" ht="12.75"/>
    <row r="585" s="128" customFormat="1" ht="12.75"/>
    <row r="586" s="128" customFormat="1" ht="12.75"/>
    <row r="587" s="128" customFormat="1" ht="12.75"/>
    <row r="588" s="128" customFormat="1" ht="12.75"/>
    <row r="589" s="128" customFormat="1" ht="12.75"/>
    <row r="590" s="128" customFormat="1" ht="12.75"/>
    <row r="591" s="128" customFormat="1" ht="12.75"/>
    <row r="592" s="128" customFormat="1" ht="12.75"/>
    <row r="593" s="128" customFormat="1" ht="12.75"/>
    <row r="594" s="128" customFormat="1" ht="12.75"/>
    <row r="595" s="128" customFormat="1" ht="12.75"/>
    <row r="596" s="128" customFormat="1" ht="12.75"/>
    <row r="597" s="128" customFormat="1" ht="12.75"/>
    <row r="598" s="128" customFormat="1" ht="12.75"/>
    <row r="599" s="128" customFormat="1" ht="12.75"/>
    <row r="600" s="128" customFormat="1" ht="12.75"/>
    <row r="601" s="128" customFormat="1" ht="12.75"/>
    <row r="602" s="128" customFormat="1" ht="12.75"/>
    <row r="603" s="128" customFormat="1" ht="12.75"/>
    <row r="604" s="128" customFormat="1" ht="12.75"/>
    <row r="605" s="128" customFormat="1" ht="12.75"/>
    <row r="606" s="128" customFormat="1" ht="12.75"/>
    <row r="607" s="128" customFormat="1" ht="12.75"/>
    <row r="608" s="128" customFormat="1" ht="12.75"/>
    <row r="609" s="128" customFormat="1" ht="12.75"/>
    <row r="610" s="128" customFormat="1" ht="12.75"/>
    <row r="611" s="128" customFormat="1" ht="12.75"/>
    <row r="612" s="128" customFormat="1" ht="12.75"/>
    <row r="613" s="128" customFormat="1" ht="12.75"/>
    <row r="614" s="128" customFormat="1" ht="12.75"/>
    <row r="615" s="128" customFormat="1" ht="12.75"/>
    <row r="616" s="128" customFormat="1" ht="12.75"/>
    <row r="617" s="128" customFormat="1" ht="12.75"/>
    <row r="618" s="128" customFormat="1" ht="12.75"/>
    <row r="619" s="128" customFormat="1" ht="12.75"/>
    <row r="620" s="128" customFormat="1" ht="12.75"/>
    <row r="621" s="128" customFormat="1" ht="12.75"/>
    <row r="622" s="128" customFormat="1" ht="12.75"/>
    <row r="623" s="128" customFormat="1" ht="12.75"/>
    <row r="624" s="128" customFormat="1" ht="12.75"/>
    <row r="625" s="128" customFormat="1" ht="12.75"/>
    <row r="626" s="128" customFormat="1" ht="12.75"/>
    <row r="627" s="128" customFormat="1" ht="12.75"/>
    <row r="628" s="128" customFormat="1" ht="12.75"/>
    <row r="629" s="128" customFormat="1" ht="12.75"/>
    <row r="630" s="128" customFormat="1" ht="12.75"/>
    <row r="631" s="128" customFormat="1" ht="12.75"/>
    <row r="632" s="128" customFormat="1" ht="12.75"/>
    <row r="633" s="128" customFormat="1" ht="12.75"/>
    <row r="634" s="128" customFormat="1" ht="12.75"/>
    <row r="635" s="128" customFormat="1" ht="12.75"/>
    <row r="636" s="128" customFormat="1" ht="12.75"/>
    <row r="637" s="128" customFormat="1" ht="12.75"/>
    <row r="638" s="128" customFormat="1" ht="12.75"/>
    <row r="639" s="128" customFormat="1" ht="12.75"/>
    <row r="640" s="128" customFormat="1" ht="12.75"/>
    <row r="641" s="128" customFormat="1" ht="12.75"/>
    <row r="642" s="128" customFormat="1" ht="12.75"/>
    <row r="643" s="128" customFormat="1" ht="12.75"/>
    <row r="644" s="128" customFormat="1" ht="12.75"/>
    <row r="645" s="128" customFormat="1" ht="12.75"/>
    <row r="646" s="128" customFormat="1" ht="12.75"/>
    <row r="647" s="128" customFormat="1" ht="12.75"/>
    <row r="648" s="128" customFormat="1" ht="12.75"/>
    <row r="649" s="128" customFormat="1" ht="12.75"/>
    <row r="650" s="128" customFormat="1" ht="12.75"/>
    <row r="651" s="128" customFormat="1" ht="12.75"/>
    <row r="652" s="128" customFormat="1" ht="12.75"/>
    <row r="653" s="128" customFormat="1" ht="12.75"/>
    <row r="654" s="128" customFormat="1" ht="12.75"/>
    <row r="655" s="128" customFormat="1" ht="12.75"/>
    <row r="656" s="128" customFormat="1" ht="12.75"/>
    <row r="657" s="128" customFormat="1" ht="12.75"/>
    <row r="658" s="128" customFormat="1" ht="12.75"/>
    <row r="659" s="128" customFormat="1" ht="12.75"/>
    <row r="660" s="128" customFormat="1" ht="12.75"/>
    <row r="661" s="128" customFormat="1" ht="12.75"/>
    <row r="662" s="128" customFormat="1" ht="12.75"/>
    <row r="663" s="128" customFormat="1" ht="12.75"/>
    <row r="664" s="128" customFormat="1" ht="12.75"/>
    <row r="665" s="128" customFormat="1" ht="12.75"/>
    <row r="666" s="128" customFormat="1" ht="12.75"/>
    <row r="667" s="128" customFormat="1" ht="12.75"/>
    <row r="668" s="128" customFormat="1" ht="12.75"/>
    <row r="669" s="128" customFormat="1" ht="12.75"/>
    <row r="670" s="128" customFormat="1" ht="12.75"/>
    <row r="671" s="128" customFormat="1" ht="12.75"/>
    <row r="672" s="128" customFormat="1" ht="12.75"/>
    <row r="673" s="128" customFormat="1" ht="12.75"/>
    <row r="674" s="128" customFormat="1" ht="12.75"/>
    <row r="675" s="128" customFormat="1" ht="12.75"/>
    <row r="676" s="128" customFormat="1" ht="12.75"/>
    <row r="677" s="128" customFormat="1" ht="12.75"/>
    <row r="678" s="128" customFormat="1" ht="12.75"/>
    <row r="679" s="128" customFormat="1" ht="12.75"/>
    <row r="680" s="128" customFormat="1" ht="12.75"/>
    <row r="681" s="128" customFormat="1" ht="12.75"/>
    <row r="682" s="128" customFormat="1" ht="12.75"/>
    <row r="683" s="128" customFormat="1" ht="12.75"/>
    <row r="684" s="128" customFormat="1" ht="12.75"/>
    <row r="685" s="128" customFormat="1" ht="12.75"/>
    <row r="686" s="128" customFormat="1" ht="12.75"/>
    <row r="687" s="128" customFormat="1" ht="12.75"/>
    <row r="688" s="128" customFormat="1" ht="12.75"/>
    <row r="689" s="128" customFormat="1" ht="12.75"/>
    <row r="690" s="128" customFormat="1" ht="12.75"/>
    <row r="691" s="128" customFormat="1" ht="12.75"/>
    <row r="692" s="128" customFormat="1" ht="12.75"/>
    <row r="693" s="128" customFormat="1" ht="12.75"/>
    <row r="694" s="128" customFormat="1" ht="12.75"/>
    <row r="695" s="128" customFormat="1" ht="12.75"/>
    <row r="696" s="128" customFormat="1" ht="12.75"/>
    <row r="697" s="128" customFormat="1" ht="12.75"/>
    <row r="698" s="128" customFormat="1" ht="12.75"/>
    <row r="699" s="128" customFormat="1" ht="12.75"/>
    <row r="700" s="128" customFormat="1" ht="12.75"/>
    <row r="701" s="128" customFormat="1" ht="12.75"/>
    <row r="702" s="128" customFormat="1" ht="12.75"/>
    <row r="703" s="128" customFormat="1" ht="12.75"/>
    <row r="704" s="128" customFormat="1" ht="12.75"/>
    <row r="705" s="128" customFormat="1" ht="12.75"/>
    <row r="706" s="128" customFormat="1" ht="12.75"/>
    <row r="707" s="128" customFormat="1" ht="12.75"/>
    <row r="708" s="128" customFormat="1" ht="12.75"/>
    <row r="709" s="128" customFormat="1" ht="12.75"/>
    <row r="710" s="128" customFormat="1" ht="12.75"/>
    <row r="711" s="128" customFormat="1" ht="12.75"/>
    <row r="712" s="128" customFormat="1" ht="12.75"/>
    <row r="713" s="128" customFormat="1" ht="12.75"/>
    <row r="714" s="128" customFormat="1" ht="12.75"/>
    <row r="715" s="128" customFormat="1" ht="12.75"/>
    <row r="716" s="128" customFormat="1" ht="12.75"/>
    <row r="717" s="128" customFormat="1" ht="12.75"/>
    <row r="718" s="128" customFormat="1" ht="12.75"/>
    <row r="719" s="128" customFormat="1" ht="12.75"/>
    <row r="720" s="128" customFormat="1" ht="12.75"/>
    <row r="721" s="128" customFormat="1" ht="12.75"/>
    <row r="722" s="128" customFormat="1" ht="12.75"/>
    <row r="723" s="128" customFormat="1" ht="12.75"/>
    <row r="724" s="128" customFormat="1" ht="12.75"/>
    <row r="725" s="128" customFormat="1" ht="12.75"/>
    <row r="726" s="128" customFormat="1" ht="12.75"/>
    <row r="727" s="128" customFormat="1" ht="12.75"/>
    <row r="728" s="128" customFormat="1" ht="12.75"/>
    <row r="729" s="128" customFormat="1" ht="12.75"/>
    <row r="730" s="128" customFormat="1" ht="12.75"/>
    <row r="731" s="128" customFormat="1" ht="12.75"/>
    <row r="732" s="128" customFormat="1" ht="12.75"/>
    <row r="733" s="128" customFormat="1" ht="12.75"/>
    <row r="734" s="128" customFormat="1" ht="12.75"/>
    <row r="735" s="128" customFormat="1" ht="12.75"/>
    <row r="736" s="128" customFormat="1" ht="12.75"/>
    <row r="737" s="128" customFormat="1" ht="12.75"/>
    <row r="738" s="128" customFormat="1" ht="12.75"/>
    <row r="739" s="128" customFormat="1" ht="12.75"/>
    <row r="740" s="128" customFormat="1" ht="12.75"/>
    <row r="741" s="128" customFormat="1" ht="12.75"/>
    <row r="742" s="128" customFormat="1" ht="12.75"/>
    <row r="743" s="128" customFormat="1" ht="12.75"/>
    <row r="744" s="128" customFormat="1" ht="12.75"/>
    <row r="745" s="128" customFormat="1" ht="12.75"/>
    <row r="746" s="128" customFormat="1" ht="12.75"/>
    <row r="747" s="128" customFormat="1" ht="12.75"/>
    <row r="748" s="128" customFormat="1" ht="12.75"/>
    <row r="749" s="128" customFormat="1" ht="12.75"/>
    <row r="750" s="128" customFormat="1" ht="12.75"/>
    <row r="751" s="128" customFormat="1" ht="12.75"/>
    <row r="752" s="128" customFormat="1" ht="12.75"/>
    <row r="753" s="128" customFormat="1" ht="12.75"/>
    <row r="754" s="128" customFormat="1" ht="12.75"/>
    <row r="755" s="128" customFormat="1" ht="12.75"/>
    <row r="756" s="128" customFormat="1" ht="12.75"/>
    <row r="757" s="128" customFormat="1" ht="12.75"/>
    <row r="758" s="128" customFormat="1" ht="12.75"/>
    <row r="759" s="128" customFormat="1" ht="12.75"/>
    <row r="760" s="128" customFormat="1" ht="12.75"/>
    <row r="761" s="128" customFormat="1" ht="12.75"/>
    <row r="762" s="128" customFormat="1" ht="12.75"/>
    <row r="763" s="128" customFormat="1" ht="12.75"/>
    <row r="764" s="128" customFormat="1" ht="12.75"/>
    <row r="765" s="128" customFormat="1" ht="12.75"/>
    <row r="766" s="128" customFormat="1" ht="12.75"/>
    <row r="767" s="128" customFormat="1" ht="12.75"/>
    <row r="768" s="128" customFormat="1" ht="12.75"/>
    <row r="769" s="128" customFormat="1" ht="12.75"/>
    <row r="770" s="128" customFormat="1" ht="12.75"/>
    <row r="771" s="128" customFormat="1" ht="12.75"/>
    <row r="772" s="128" customFormat="1" ht="12.75"/>
    <row r="773" s="128" customFormat="1" ht="12.75"/>
    <row r="774" s="128" customFormat="1" ht="12.75"/>
    <row r="775" s="128" customFormat="1" ht="12.75"/>
    <row r="776" s="128" customFormat="1" ht="12.75"/>
    <row r="777" s="128" customFormat="1" ht="12.75"/>
    <row r="778" s="128" customFormat="1" ht="12.75"/>
    <row r="779" s="128" customFormat="1" ht="12.75"/>
    <row r="780" s="128" customFormat="1" ht="12.75"/>
    <row r="781" s="128" customFormat="1" ht="12.75"/>
    <row r="782" s="128" customFormat="1" ht="12.75"/>
    <row r="783" s="128" customFormat="1" ht="12.75"/>
    <row r="784" s="128" customFormat="1" ht="12.75"/>
    <row r="785" s="128" customFormat="1" ht="12.75"/>
    <row r="786" s="128" customFormat="1" ht="12.75"/>
    <row r="787" s="128" customFormat="1" ht="12.75"/>
    <row r="788" s="128" customFormat="1" ht="12.75"/>
    <row r="789" s="128" customFormat="1" ht="12.75"/>
  </sheetData>
  <mergeCells count="4">
    <mergeCell ref="A4:B4"/>
    <mergeCell ref="A5:B5"/>
    <mergeCell ref="A7:B7"/>
    <mergeCell ref="A6:B6"/>
  </mergeCells>
  <printOptions horizontalCentered="1"/>
  <pageMargins left="0.984251968503937" right="0.5905511811023623" top="1.5748031496062993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Depart. de Financas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 do Municipio de Valinhos</dc:creator>
  <cp:keywords/>
  <dc:description/>
  <cp:lastModifiedBy>cdesti</cp:lastModifiedBy>
  <cp:lastPrinted>2010-05-28T18:54:31Z</cp:lastPrinted>
  <dcterms:created xsi:type="dcterms:W3CDTF">2005-03-30T12:46:32Z</dcterms:created>
  <dcterms:modified xsi:type="dcterms:W3CDTF">2010-05-31T12:55:01Z</dcterms:modified>
  <cp:category/>
  <cp:version/>
  <cp:contentType/>
  <cp:contentStatus/>
</cp:coreProperties>
</file>